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Sur" sheetId="26" r:id="rId3"/>
    <sheet name="Arequipa" sheetId="18" r:id="rId4"/>
    <sheet name="Cusco" sheetId="19" r:id="rId5"/>
    <sheet name="Madre de Dios" sheetId="20" r:id="rId6"/>
    <sheet name="Moquegua" sheetId="21" r:id="rId7"/>
    <sheet name="Puno" sheetId="27" r:id="rId8"/>
    <sheet name="Tacna" sheetId="2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Sur!$C$80:$F$80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R29" i="26" l="1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S42" i="26"/>
  <c r="S30" i="26"/>
  <c r="S15" i="26"/>
  <c r="T15" i="26"/>
  <c r="T21" i="26"/>
  <c r="S21" i="26"/>
  <c r="M156" i="26"/>
  <c r="L156" i="26"/>
  <c r="K156" i="26"/>
  <c r="M155" i="26"/>
  <c r="L155" i="26"/>
  <c r="K155" i="26"/>
  <c r="M154" i="26"/>
  <c r="L154" i="26"/>
  <c r="K154" i="26"/>
  <c r="M153" i="26"/>
  <c r="L153" i="26"/>
  <c r="K153" i="26"/>
  <c r="M147" i="26"/>
  <c r="L147" i="26"/>
  <c r="K147" i="26"/>
  <c r="M146" i="26"/>
  <c r="L146" i="26"/>
  <c r="K146" i="26"/>
  <c r="M145" i="26"/>
  <c r="L145" i="26"/>
  <c r="K145" i="26"/>
  <c r="M144" i="26"/>
  <c r="L144" i="26"/>
  <c r="K144" i="26"/>
  <c r="M143" i="26"/>
  <c r="L143" i="26"/>
  <c r="K143" i="26"/>
  <c r="M142" i="26"/>
  <c r="L142" i="26"/>
  <c r="K142" i="26"/>
  <c r="E64" i="26" l="1"/>
  <c r="K73" i="26" l="1"/>
  <c r="J91" i="26" l="1"/>
  <c r="J90" i="26"/>
  <c r="J89" i="26"/>
  <c r="J88" i="26"/>
  <c r="J87" i="26"/>
  <c r="J86" i="26"/>
  <c r="J85" i="26"/>
  <c r="H91" i="26"/>
  <c r="F91" i="26"/>
  <c r="H90" i="26"/>
  <c r="H89" i="26"/>
  <c r="H88" i="26"/>
  <c r="H87" i="26"/>
  <c r="H86" i="26"/>
  <c r="H85" i="26"/>
  <c r="F90" i="26"/>
  <c r="F89" i="26"/>
  <c r="F88" i="26"/>
  <c r="F87" i="26"/>
  <c r="F86" i="26"/>
  <c r="F85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K53" i="28"/>
  <c r="E50" i="28"/>
  <c r="K53" i="19" l="1"/>
  <c r="E50" i="19"/>
  <c r="K53" i="27" l="1"/>
  <c r="E50" i="27"/>
  <c r="K53" i="21"/>
  <c r="E50" i="21" l="1"/>
  <c r="E50" i="20"/>
  <c r="K53" i="20"/>
  <c r="K53" i="18"/>
  <c r="E50" i="18"/>
  <c r="F72" i="28" l="1"/>
  <c r="G71" i="28" s="1"/>
  <c r="G68" i="28"/>
  <c r="J64" i="28"/>
  <c r="J72" i="28" s="1"/>
  <c r="K71" i="28" s="1"/>
  <c r="H64" i="28"/>
  <c r="I67" i="28" s="1"/>
  <c r="F64" i="28"/>
  <c r="G70" i="28" s="1"/>
  <c r="K54" i="28"/>
  <c r="E51" i="28"/>
  <c r="F48" i="28" s="1"/>
  <c r="L45" i="28"/>
  <c r="K26" i="28"/>
  <c r="I30" i="28" s="1"/>
  <c r="J26" i="28"/>
  <c r="H26" i="28"/>
  <c r="K25" i="28"/>
  <c r="J25" i="28"/>
  <c r="H25" i="28"/>
  <c r="K24" i="28"/>
  <c r="J24" i="28"/>
  <c r="H24" i="28"/>
  <c r="K23" i="28"/>
  <c r="J23" i="28"/>
  <c r="H23" i="28"/>
  <c r="K22" i="28"/>
  <c r="J22" i="28"/>
  <c r="H22" i="28"/>
  <c r="K21" i="28"/>
  <c r="I29" i="28" s="1"/>
  <c r="J21" i="28"/>
  <c r="H21" i="28"/>
  <c r="K20" i="28"/>
  <c r="J20" i="28"/>
  <c r="H20" i="28"/>
  <c r="K19" i="28"/>
  <c r="J19" i="28"/>
  <c r="H19" i="28"/>
  <c r="K18" i="28"/>
  <c r="J18" i="28"/>
  <c r="H18" i="28"/>
  <c r="K17" i="28"/>
  <c r="J17" i="28"/>
  <c r="H17" i="28"/>
  <c r="K16" i="28"/>
  <c r="I28" i="28" s="1"/>
  <c r="J16" i="28"/>
  <c r="H16" i="28"/>
  <c r="K15" i="28"/>
  <c r="J15" i="28"/>
  <c r="H15" i="28"/>
  <c r="K14" i="28"/>
  <c r="J14" i="28"/>
  <c r="H14" i="28"/>
  <c r="K13" i="28"/>
  <c r="J13" i="28"/>
  <c r="H13" i="28"/>
  <c r="K12" i="28"/>
  <c r="J64" i="27"/>
  <c r="J72" i="27" s="1"/>
  <c r="K71" i="27" s="1"/>
  <c r="H64" i="27"/>
  <c r="I67" i="27" s="1"/>
  <c r="F64" i="27"/>
  <c r="G70" i="27" s="1"/>
  <c r="K54" i="27"/>
  <c r="E51" i="27"/>
  <c r="F48" i="27" s="1"/>
  <c r="K26" i="27"/>
  <c r="I30" i="27" s="1"/>
  <c r="J26" i="27"/>
  <c r="H26" i="27"/>
  <c r="K25" i="27"/>
  <c r="J25" i="27"/>
  <c r="H25" i="27"/>
  <c r="K24" i="27"/>
  <c r="J24" i="27"/>
  <c r="H24" i="27"/>
  <c r="K23" i="27"/>
  <c r="L23" i="27" s="1"/>
  <c r="J23" i="27"/>
  <c r="H23" i="27"/>
  <c r="K22" i="27"/>
  <c r="J22" i="27"/>
  <c r="H22" i="27"/>
  <c r="K21" i="27"/>
  <c r="G29" i="27" s="1"/>
  <c r="J21" i="27"/>
  <c r="H21" i="27"/>
  <c r="K20" i="27"/>
  <c r="J20" i="27"/>
  <c r="H20" i="27"/>
  <c r="K19" i="27"/>
  <c r="L19" i="27" s="1"/>
  <c r="J19" i="27"/>
  <c r="H19" i="27"/>
  <c r="K18" i="27"/>
  <c r="J18" i="27"/>
  <c r="H18" i="27"/>
  <c r="K17" i="27"/>
  <c r="J17" i="27"/>
  <c r="H17" i="27"/>
  <c r="K16" i="27"/>
  <c r="I28" i="27" s="1"/>
  <c r="J16" i="27"/>
  <c r="H16" i="27"/>
  <c r="K15" i="27"/>
  <c r="L15" i="27" s="1"/>
  <c r="J15" i="27"/>
  <c r="H15" i="27"/>
  <c r="K14" i="27"/>
  <c r="J14" i="27"/>
  <c r="H14" i="27"/>
  <c r="K13" i="27"/>
  <c r="J13" i="27"/>
  <c r="H13" i="27"/>
  <c r="K12" i="27"/>
  <c r="J64" i="21"/>
  <c r="J72" i="21" s="1"/>
  <c r="K71" i="21" s="1"/>
  <c r="H64" i="21"/>
  <c r="I67" i="21" s="1"/>
  <c r="F64" i="21"/>
  <c r="G70" i="21" s="1"/>
  <c r="K54" i="21"/>
  <c r="L51" i="21"/>
  <c r="E51" i="21"/>
  <c r="F48" i="21" s="1"/>
  <c r="K26" i="21"/>
  <c r="I30" i="21" s="1"/>
  <c r="J26" i="21"/>
  <c r="H26" i="21"/>
  <c r="K25" i="21"/>
  <c r="J25" i="21"/>
  <c r="H25" i="21"/>
  <c r="K24" i="21"/>
  <c r="J24" i="21"/>
  <c r="H24" i="21"/>
  <c r="K23" i="21"/>
  <c r="J23" i="21"/>
  <c r="H23" i="21"/>
  <c r="K22" i="21"/>
  <c r="J22" i="21"/>
  <c r="H22" i="21"/>
  <c r="K21" i="21"/>
  <c r="G29" i="21" s="1"/>
  <c r="J21" i="21"/>
  <c r="H21" i="21"/>
  <c r="K20" i="21"/>
  <c r="J20" i="21"/>
  <c r="H20" i="21"/>
  <c r="K19" i="21"/>
  <c r="J19" i="21"/>
  <c r="H19" i="21"/>
  <c r="K18" i="21"/>
  <c r="J18" i="21"/>
  <c r="H18" i="21"/>
  <c r="K17" i="21"/>
  <c r="J17" i="21"/>
  <c r="H17" i="21"/>
  <c r="K16" i="21"/>
  <c r="I28" i="21" s="1"/>
  <c r="J16" i="21"/>
  <c r="H16" i="21"/>
  <c r="K15" i="21"/>
  <c r="J15" i="21"/>
  <c r="H15" i="21"/>
  <c r="K14" i="21"/>
  <c r="J14" i="21"/>
  <c r="H14" i="21"/>
  <c r="K13" i="21"/>
  <c r="J13" i="21"/>
  <c r="H13" i="21"/>
  <c r="K12" i="21"/>
  <c r="F72" i="20"/>
  <c r="G71" i="20" s="1"/>
  <c r="G69" i="20"/>
  <c r="K67" i="20"/>
  <c r="K66" i="20"/>
  <c r="G65" i="20"/>
  <c r="J64" i="20"/>
  <c r="J72" i="20" s="1"/>
  <c r="K71" i="20" s="1"/>
  <c r="H64" i="20"/>
  <c r="I67" i="20" s="1"/>
  <c r="F64" i="20"/>
  <c r="G70" i="20" s="1"/>
  <c r="K54" i="20"/>
  <c r="E51" i="20"/>
  <c r="F48" i="20" s="1"/>
  <c r="L49" i="20"/>
  <c r="L45" i="20"/>
  <c r="K26" i="20"/>
  <c r="I30" i="20" s="1"/>
  <c r="J26" i="20"/>
  <c r="H26" i="20"/>
  <c r="K25" i="20"/>
  <c r="L25" i="20" s="1"/>
  <c r="J25" i="20"/>
  <c r="H25" i="20"/>
  <c r="K24" i="20"/>
  <c r="J24" i="20"/>
  <c r="H24" i="20"/>
  <c r="K23" i="20"/>
  <c r="J23" i="20"/>
  <c r="H23" i="20"/>
  <c r="K22" i="20"/>
  <c r="J22" i="20"/>
  <c r="H22" i="20"/>
  <c r="K21" i="20"/>
  <c r="I29" i="20" s="1"/>
  <c r="J21" i="20"/>
  <c r="H21" i="20"/>
  <c r="K20" i="20"/>
  <c r="J20" i="20"/>
  <c r="H20" i="20"/>
  <c r="K19" i="20"/>
  <c r="L19" i="20" s="1"/>
  <c r="J19" i="20"/>
  <c r="H19" i="20"/>
  <c r="K18" i="20"/>
  <c r="J18" i="20"/>
  <c r="H18" i="20"/>
  <c r="K17" i="20"/>
  <c r="L17" i="20" s="1"/>
  <c r="J17" i="20"/>
  <c r="H17" i="20"/>
  <c r="K16" i="20"/>
  <c r="I28" i="20" s="1"/>
  <c r="J16" i="20"/>
  <c r="H16" i="20"/>
  <c r="K15" i="20"/>
  <c r="L15" i="20" s="1"/>
  <c r="J15" i="20"/>
  <c r="H15" i="20"/>
  <c r="K14" i="20"/>
  <c r="J14" i="20"/>
  <c r="H14" i="20"/>
  <c r="K13" i="20"/>
  <c r="J13" i="20"/>
  <c r="H13" i="20"/>
  <c r="K12" i="20"/>
  <c r="F72" i="19"/>
  <c r="G71" i="19" s="1"/>
  <c r="K70" i="19"/>
  <c r="G70" i="19"/>
  <c r="G66" i="19"/>
  <c r="I65" i="19"/>
  <c r="J64" i="19"/>
  <c r="K69" i="19" s="1"/>
  <c r="H64" i="19"/>
  <c r="H72" i="19" s="1"/>
  <c r="F64" i="19"/>
  <c r="G67" i="19" s="1"/>
  <c r="K54" i="19"/>
  <c r="L53" i="19"/>
  <c r="F51" i="19"/>
  <c r="E51" i="19"/>
  <c r="E54" i="19" s="1"/>
  <c r="C42" i="19" s="1"/>
  <c r="L50" i="19"/>
  <c r="F48" i="19"/>
  <c r="F47" i="19"/>
  <c r="F46" i="19"/>
  <c r="L45" i="19"/>
  <c r="F44" i="19"/>
  <c r="F43" i="19"/>
  <c r="K26" i="19"/>
  <c r="G30" i="19" s="1"/>
  <c r="J26" i="19"/>
  <c r="H26" i="19"/>
  <c r="K25" i="19"/>
  <c r="J25" i="19"/>
  <c r="H25" i="19"/>
  <c r="K24" i="19"/>
  <c r="J24" i="19"/>
  <c r="H24" i="19"/>
  <c r="K23" i="19"/>
  <c r="J23" i="19"/>
  <c r="H23" i="19"/>
  <c r="K22" i="19"/>
  <c r="L22" i="19" s="1"/>
  <c r="J22" i="19"/>
  <c r="H22" i="19"/>
  <c r="K21" i="19"/>
  <c r="I29" i="19" s="1"/>
  <c r="J21" i="19"/>
  <c r="H21" i="19"/>
  <c r="K20" i="19"/>
  <c r="J20" i="19"/>
  <c r="H20" i="19"/>
  <c r="K19" i="19"/>
  <c r="J19" i="19"/>
  <c r="H19" i="19"/>
  <c r="K18" i="19"/>
  <c r="L18" i="19" s="1"/>
  <c r="J18" i="19"/>
  <c r="H18" i="19"/>
  <c r="K17" i="19"/>
  <c r="J17" i="19"/>
  <c r="H17" i="19"/>
  <c r="K16" i="19"/>
  <c r="J16" i="19"/>
  <c r="H16" i="19"/>
  <c r="K15" i="19"/>
  <c r="J15" i="19"/>
  <c r="H15" i="19"/>
  <c r="K14" i="19"/>
  <c r="L14" i="19" s="1"/>
  <c r="J14" i="19"/>
  <c r="H14" i="19"/>
  <c r="K13" i="19"/>
  <c r="J13" i="19"/>
  <c r="H13" i="19"/>
  <c r="K12" i="19"/>
  <c r="F43" i="21" l="1"/>
  <c r="F47" i="21"/>
  <c r="L52" i="28"/>
  <c r="I42" i="28"/>
  <c r="L51" i="19"/>
  <c r="I42" i="19"/>
  <c r="L52" i="27"/>
  <c r="I42" i="27"/>
  <c r="L52" i="21"/>
  <c r="I42" i="21"/>
  <c r="L43" i="21"/>
  <c r="L49" i="21"/>
  <c r="L47" i="21"/>
  <c r="L45" i="21"/>
  <c r="F45" i="21"/>
  <c r="F49" i="21"/>
  <c r="L52" i="20"/>
  <c r="I42" i="20"/>
  <c r="L18" i="27"/>
  <c r="L22" i="27"/>
  <c r="L13" i="21"/>
  <c r="L20" i="21"/>
  <c r="L24" i="21"/>
  <c r="L14" i="21"/>
  <c r="L18" i="21"/>
  <c r="L22" i="21"/>
  <c r="L23" i="20"/>
  <c r="L15" i="28"/>
  <c r="L19" i="28"/>
  <c r="L23" i="28"/>
  <c r="L17" i="28"/>
  <c r="L25" i="28"/>
  <c r="M26" i="28"/>
  <c r="C7" i="28" s="1"/>
  <c r="L14" i="27"/>
  <c r="L17" i="27"/>
  <c r="L25" i="27"/>
  <c r="I29" i="27"/>
  <c r="K29" i="27" s="1"/>
  <c r="L20" i="27"/>
  <c r="L24" i="27"/>
  <c r="L15" i="19"/>
  <c r="L19" i="19"/>
  <c r="L23" i="19"/>
  <c r="K70" i="28"/>
  <c r="K66" i="28"/>
  <c r="K67" i="28"/>
  <c r="G65" i="28"/>
  <c r="G69" i="28"/>
  <c r="K70" i="20"/>
  <c r="G68" i="20"/>
  <c r="K66" i="19"/>
  <c r="K64" i="19"/>
  <c r="K68" i="19"/>
  <c r="J72" i="19"/>
  <c r="K71" i="19" s="1"/>
  <c r="I69" i="19"/>
  <c r="I67" i="19"/>
  <c r="G68" i="19"/>
  <c r="F43" i="28"/>
  <c r="F47" i="28"/>
  <c r="F45" i="27"/>
  <c r="F47" i="27"/>
  <c r="F43" i="27"/>
  <c r="F49" i="27"/>
  <c r="F47" i="20"/>
  <c r="F43" i="20"/>
  <c r="F50" i="19"/>
  <c r="L49" i="28"/>
  <c r="L45" i="27"/>
  <c r="L49" i="27"/>
  <c r="L43" i="27"/>
  <c r="L47" i="27"/>
  <c r="L51" i="27"/>
  <c r="L46" i="19"/>
  <c r="L49" i="19"/>
  <c r="L54" i="19"/>
  <c r="L43" i="19"/>
  <c r="L48" i="19"/>
  <c r="L44" i="19"/>
  <c r="L52" i="19"/>
  <c r="L14" i="28"/>
  <c r="L18" i="28"/>
  <c r="L22" i="28"/>
  <c r="L13" i="28"/>
  <c r="L20" i="28"/>
  <c r="L24" i="28"/>
  <c r="G29" i="28"/>
  <c r="K29" i="28" s="1"/>
  <c r="L16" i="27"/>
  <c r="L21" i="27"/>
  <c r="L26" i="27"/>
  <c r="L15" i="21"/>
  <c r="L19" i="21"/>
  <c r="L23" i="21"/>
  <c r="L17" i="21"/>
  <c r="L25" i="21"/>
  <c r="L13" i="20"/>
  <c r="L20" i="20"/>
  <c r="L24" i="20"/>
  <c r="L14" i="20"/>
  <c r="L18" i="20"/>
  <c r="L22" i="20"/>
  <c r="G29" i="19"/>
  <c r="K29" i="19" s="1"/>
  <c r="L16" i="19"/>
  <c r="L20" i="19"/>
  <c r="L24" i="19"/>
  <c r="G30" i="28"/>
  <c r="K30" i="28" s="1"/>
  <c r="L16" i="28"/>
  <c r="L21" i="28"/>
  <c r="L26" i="28"/>
  <c r="G30" i="27"/>
  <c r="K30" i="27" s="1"/>
  <c r="L13" i="27"/>
  <c r="G28" i="27"/>
  <c r="K28" i="27" s="1"/>
  <c r="G30" i="21"/>
  <c r="K30" i="21" s="1"/>
  <c r="L16" i="21"/>
  <c r="L21" i="21"/>
  <c r="L26" i="21"/>
  <c r="G28" i="21"/>
  <c r="K28" i="21" s="1"/>
  <c r="I29" i="21"/>
  <c r="K29" i="21" s="1"/>
  <c r="G30" i="20"/>
  <c r="K30" i="20" s="1"/>
  <c r="L16" i="20"/>
  <c r="L21" i="20"/>
  <c r="L26" i="20"/>
  <c r="M26" i="20"/>
  <c r="C7" i="20" s="1"/>
  <c r="G29" i="20"/>
  <c r="K29" i="20" s="1"/>
  <c r="G28" i="19"/>
  <c r="L13" i="19"/>
  <c r="L17" i="19"/>
  <c r="L21" i="19"/>
  <c r="L25" i="19"/>
  <c r="M26" i="19"/>
  <c r="C7" i="19" s="1"/>
  <c r="I30" i="19"/>
  <c r="K30" i="19" s="1"/>
  <c r="I70" i="28"/>
  <c r="L44" i="28"/>
  <c r="F50" i="28"/>
  <c r="F51" i="28"/>
  <c r="L54" i="28"/>
  <c r="I65" i="28"/>
  <c r="I69" i="28"/>
  <c r="G28" i="28"/>
  <c r="K28" i="28" s="1"/>
  <c r="L43" i="28"/>
  <c r="F45" i="28"/>
  <c r="C36" i="28" s="1"/>
  <c r="L47" i="28"/>
  <c r="F49" i="28"/>
  <c r="L51" i="28"/>
  <c r="E54" i="28"/>
  <c r="C42" i="28" s="1"/>
  <c r="K65" i="28"/>
  <c r="G67" i="28"/>
  <c r="I68" i="28"/>
  <c r="K69" i="28"/>
  <c r="H72" i="28"/>
  <c r="I71" i="28" s="1"/>
  <c r="I66" i="28"/>
  <c r="F46" i="28"/>
  <c r="L48" i="28"/>
  <c r="L53" i="28"/>
  <c r="F44" i="28"/>
  <c r="L46" i="28"/>
  <c r="L50" i="28"/>
  <c r="G64" i="28"/>
  <c r="K64" i="28"/>
  <c r="G66" i="28"/>
  <c r="K68" i="28"/>
  <c r="G65" i="27"/>
  <c r="I66" i="27"/>
  <c r="K67" i="27"/>
  <c r="G69" i="27"/>
  <c r="I70" i="27"/>
  <c r="M26" i="27"/>
  <c r="C7" i="27" s="1"/>
  <c r="L44" i="27"/>
  <c r="F46" i="27"/>
  <c r="L48" i="27"/>
  <c r="F50" i="27"/>
  <c r="F51" i="27"/>
  <c r="L53" i="27"/>
  <c r="L54" i="27"/>
  <c r="I65" i="27"/>
  <c r="K66" i="27"/>
  <c r="G68" i="27"/>
  <c r="I69" i="27"/>
  <c r="K70" i="27"/>
  <c r="F72" i="27"/>
  <c r="G71" i="27" s="1"/>
  <c r="E54" i="27"/>
  <c r="C42" i="27" s="1"/>
  <c r="K65" i="27"/>
  <c r="G67" i="27"/>
  <c r="I68" i="27"/>
  <c r="K69" i="27"/>
  <c r="H72" i="27"/>
  <c r="I71" i="27" s="1"/>
  <c r="F44" i="27"/>
  <c r="C36" i="27" s="1"/>
  <c r="L46" i="27"/>
  <c r="L50" i="27"/>
  <c r="G64" i="27"/>
  <c r="K64" i="27"/>
  <c r="G66" i="27"/>
  <c r="K68" i="27"/>
  <c r="G65" i="21"/>
  <c r="I66" i="21"/>
  <c r="K67" i="21"/>
  <c r="G69" i="21"/>
  <c r="I70" i="21"/>
  <c r="M26" i="21"/>
  <c r="C7" i="21" s="1"/>
  <c r="L44" i="21"/>
  <c r="F46" i="21"/>
  <c r="L48" i="21"/>
  <c r="F50" i="21"/>
  <c r="F51" i="21"/>
  <c r="L53" i="21"/>
  <c r="L54" i="21"/>
  <c r="I65" i="21"/>
  <c r="K66" i="21"/>
  <c r="G68" i="21"/>
  <c r="I69" i="21"/>
  <c r="K70" i="21"/>
  <c r="F72" i="21"/>
  <c r="G71" i="21" s="1"/>
  <c r="E54" i="21"/>
  <c r="C42" i="21" s="1"/>
  <c r="K65" i="21"/>
  <c r="G67" i="21"/>
  <c r="I68" i="21"/>
  <c r="K69" i="21"/>
  <c r="H72" i="21"/>
  <c r="I71" i="21" s="1"/>
  <c r="F44" i="21"/>
  <c r="L46" i="21"/>
  <c r="L50" i="21"/>
  <c r="K64" i="21"/>
  <c r="G66" i="21"/>
  <c r="K68" i="21"/>
  <c r="I70" i="20"/>
  <c r="F46" i="20"/>
  <c r="L48" i="20"/>
  <c r="F51" i="20"/>
  <c r="L53" i="20"/>
  <c r="L54" i="20"/>
  <c r="I65" i="20"/>
  <c r="G28" i="20"/>
  <c r="K28" i="20" s="1"/>
  <c r="L43" i="20"/>
  <c r="F45" i="20"/>
  <c r="L47" i="20"/>
  <c r="F49" i="20"/>
  <c r="L51" i="20"/>
  <c r="E54" i="20"/>
  <c r="C42" i="20" s="1"/>
  <c r="K65" i="20"/>
  <c r="G67" i="20"/>
  <c r="I68" i="20"/>
  <c r="K69" i="20"/>
  <c r="H72" i="20"/>
  <c r="I71" i="20" s="1"/>
  <c r="I66" i="20"/>
  <c r="L44" i="20"/>
  <c r="F50" i="20"/>
  <c r="I69" i="20"/>
  <c r="F44" i="20"/>
  <c r="L46" i="20"/>
  <c r="L50" i="20"/>
  <c r="G64" i="20"/>
  <c r="K64" i="20"/>
  <c r="G66" i="20"/>
  <c r="K68" i="20"/>
  <c r="I71" i="19"/>
  <c r="I64" i="19"/>
  <c r="G50" i="19"/>
  <c r="G46" i="19"/>
  <c r="G47" i="19"/>
  <c r="G53" i="19"/>
  <c r="G48" i="19"/>
  <c r="G44" i="19"/>
  <c r="G54" i="19"/>
  <c r="G49" i="19"/>
  <c r="G45" i="19"/>
  <c r="G43" i="19"/>
  <c r="I28" i="19"/>
  <c r="G64" i="19"/>
  <c r="L26" i="19"/>
  <c r="G65" i="19"/>
  <c r="I66" i="19"/>
  <c r="K67" i="19"/>
  <c r="G69" i="19"/>
  <c r="I70" i="19"/>
  <c r="F45" i="19"/>
  <c r="C36" i="19" s="1"/>
  <c r="L47" i="19"/>
  <c r="F49" i="19"/>
  <c r="K65" i="19"/>
  <c r="I68" i="19"/>
  <c r="G64" i="21" l="1"/>
  <c r="C36" i="21"/>
  <c r="C36" i="20"/>
  <c r="K28" i="19"/>
  <c r="G54" i="28"/>
  <c r="G49" i="28"/>
  <c r="G45" i="28"/>
  <c r="G43" i="28"/>
  <c r="G50" i="28"/>
  <c r="G46" i="28"/>
  <c r="G47" i="28"/>
  <c r="G53" i="28"/>
  <c r="G48" i="28"/>
  <c r="G44" i="28"/>
  <c r="I64" i="28"/>
  <c r="I64" i="27"/>
  <c r="G54" i="27"/>
  <c r="G49" i="27"/>
  <c r="G45" i="27"/>
  <c r="G50" i="27"/>
  <c r="G46" i="27"/>
  <c r="G47" i="27"/>
  <c r="G43" i="27"/>
  <c r="G53" i="27"/>
  <c r="G48" i="27"/>
  <c r="G44" i="27"/>
  <c r="G54" i="21"/>
  <c r="G49" i="21"/>
  <c r="G45" i="21"/>
  <c r="G50" i="21"/>
  <c r="G46" i="21"/>
  <c r="G47" i="21"/>
  <c r="G43" i="21"/>
  <c r="G53" i="21"/>
  <c r="G48" i="21"/>
  <c r="G44" i="21"/>
  <c r="I64" i="21"/>
  <c r="G54" i="20"/>
  <c r="G49" i="20"/>
  <c r="G45" i="20"/>
  <c r="G47" i="20"/>
  <c r="G50" i="20"/>
  <c r="G46" i="20"/>
  <c r="G43" i="20"/>
  <c r="G53" i="20"/>
  <c r="G48" i="20"/>
  <c r="G44" i="20"/>
  <c r="I64" i="20"/>
  <c r="T82" i="26"/>
  <c r="T83" i="26"/>
  <c r="T81" i="26"/>
  <c r="T78" i="26"/>
  <c r="T79" i="26"/>
  <c r="T80" i="26"/>
  <c r="M158" i="26"/>
  <c r="L158" i="26"/>
  <c r="K158" i="26"/>
  <c r="M150" i="26"/>
  <c r="L150" i="26"/>
  <c r="K150" i="26"/>
  <c r="M148" i="26"/>
  <c r="L148" i="26"/>
  <c r="K148" i="26"/>
  <c r="K137" i="26"/>
  <c r="L137" i="26"/>
  <c r="I107" i="26" l="1"/>
  <c r="L107" i="26" s="1"/>
  <c r="I106" i="26"/>
  <c r="K106" i="26" s="1"/>
  <c r="I105" i="26"/>
  <c r="M105" i="26" s="1"/>
  <c r="K74" i="26"/>
  <c r="M106" i="26" l="1"/>
  <c r="N106" i="26"/>
  <c r="M107" i="26"/>
  <c r="L73" i="26"/>
  <c r="I56" i="26"/>
  <c r="N105" i="26"/>
  <c r="J106" i="26"/>
  <c r="L106" i="26"/>
  <c r="J107" i="26"/>
  <c r="N107" i="26"/>
  <c r="K107" i="26"/>
  <c r="J105" i="26"/>
  <c r="K105" i="26"/>
  <c r="L105" i="26"/>
  <c r="L70" i="26"/>
  <c r="L71" i="26"/>
  <c r="L72" i="26"/>
  <c r="K40" i="26" l="1"/>
  <c r="E40" i="26"/>
  <c r="D40" i="26"/>
  <c r="K39" i="26"/>
  <c r="U39" i="26" s="1"/>
  <c r="E39" i="26"/>
  <c r="D39" i="26"/>
  <c r="K42" i="26"/>
  <c r="U42" i="26" s="1"/>
  <c r="E42" i="26"/>
  <c r="D42" i="26"/>
  <c r="S26" i="26"/>
  <c r="S25" i="26"/>
  <c r="S24" i="26"/>
  <c r="S23" i="26"/>
  <c r="S22" i="26"/>
  <c r="S20" i="26"/>
  <c r="S19" i="26"/>
  <c r="S18" i="26"/>
  <c r="S17" i="26"/>
  <c r="S16" i="26"/>
  <c r="S14" i="26"/>
  <c r="S13" i="26"/>
  <c r="S12" i="26"/>
  <c r="L115" i="26"/>
  <c r="L116" i="26"/>
  <c r="L117" i="26"/>
  <c r="L118" i="26"/>
  <c r="L119" i="26"/>
  <c r="L120" i="26"/>
  <c r="L121" i="26"/>
  <c r="L122" i="26"/>
  <c r="L123" i="26"/>
  <c r="L124" i="26"/>
  <c r="L125" i="26" s="1"/>
  <c r="L114" i="26"/>
  <c r="F39" i="26" l="1"/>
  <c r="L39" i="26" s="1"/>
  <c r="V39" i="26" s="1"/>
  <c r="T18" i="26"/>
  <c r="S35" i="26"/>
  <c r="T26" i="26"/>
  <c r="T19" i="26"/>
  <c r="S36" i="26"/>
  <c r="T12" i="26"/>
  <c r="S29" i="26"/>
  <c r="T16" i="26"/>
  <c r="S33" i="26"/>
  <c r="T20" i="26"/>
  <c r="S37" i="26"/>
  <c r="T24" i="26"/>
  <c r="S40" i="26"/>
  <c r="T14" i="26"/>
  <c r="S31" i="26"/>
  <c r="T22" i="26"/>
  <c r="S38" i="26"/>
  <c r="S32" i="26"/>
  <c r="T23" i="26"/>
  <c r="S39" i="26"/>
  <c r="T13" i="26"/>
  <c r="T17" i="26"/>
  <c r="S34" i="26"/>
  <c r="T25" i="26"/>
  <c r="S41" i="26"/>
  <c r="K125" i="26"/>
  <c r="H125" i="26"/>
  <c r="I125" i="26"/>
  <c r="F125" i="26"/>
  <c r="G125" i="26"/>
  <c r="J125" i="26"/>
  <c r="F42" i="26"/>
  <c r="L42" i="26" s="1"/>
  <c r="F40" i="26"/>
  <c r="L40" i="26" s="1"/>
  <c r="M40" i="26" l="1"/>
  <c r="M42" i="26"/>
  <c r="V42" i="26"/>
  <c r="N42" i="26"/>
  <c r="H42" i="26" s="1"/>
  <c r="N40" i="26"/>
  <c r="H40" i="26" s="1"/>
  <c r="N39" i="26"/>
  <c r="H39" i="26" s="1"/>
  <c r="M39" i="26"/>
  <c r="K12" i="18"/>
  <c r="B4" i="28"/>
  <c r="J3" i="28"/>
  <c r="B3" i="28"/>
  <c r="B4" i="27"/>
  <c r="J3" i="27"/>
  <c r="B3" i="27"/>
  <c r="J4" i="26" l="1"/>
  <c r="M159" i="26"/>
  <c r="L159" i="26"/>
  <c r="K159" i="26"/>
  <c r="M141" i="26"/>
  <c r="L141" i="26"/>
  <c r="K141" i="26"/>
  <c r="M140" i="26"/>
  <c r="L140" i="26"/>
  <c r="K140" i="26"/>
  <c r="M152" i="26"/>
  <c r="L152" i="26"/>
  <c r="K152" i="26"/>
  <c r="M138" i="26"/>
  <c r="L138" i="26"/>
  <c r="K138" i="26"/>
  <c r="M137" i="26"/>
  <c r="I104" i="26" l="1"/>
  <c r="M104" i="26" s="1"/>
  <c r="I103" i="26"/>
  <c r="N103" i="26" s="1"/>
  <c r="I102" i="26"/>
  <c r="K102" i="26" s="1"/>
  <c r="D108" i="26"/>
  <c r="E108" i="26"/>
  <c r="F64" i="18"/>
  <c r="F72" i="18" s="1"/>
  <c r="H64" i="18"/>
  <c r="J64" i="18"/>
  <c r="J72" i="18" s="1"/>
  <c r="N104" i="26" l="1"/>
  <c r="K71" i="18"/>
  <c r="K64" i="18"/>
  <c r="G71" i="18"/>
  <c r="J104" i="26"/>
  <c r="K103" i="26"/>
  <c r="L103" i="26"/>
  <c r="L102" i="26"/>
  <c r="K104" i="26"/>
  <c r="M102" i="26"/>
  <c r="J102" i="26"/>
  <c r="N102" i="26"/>
  <c r="M103" i="26"/>
  <c r="L104" i="26"/>
  <c r="J103" i="26"/>
  <c r="J84" i="26"/>
  <c r="J92" i="26" s="1"/>
  <c r="K91" i="26" s="1"/>
  <c r="H84" i="26"/>
  <c r="I84" i="26" s="1"/>
  <c r="F84" i="26"/>
  <c r="G86" i="26" s="1"/>
  <c r="G64" i="18"/>
  <c r="H72" i="18"/>
  <c r="G69" i="18"/>
  <c r="G65" i="18"/>
  <c r="G68" i="18"/>
  <c r="G67" i="18"/>
  <c r="G70" i="18"/>
  <c r="G66" i="18"/>
  <c r="K67" i="18"/>
  <c r="K70" i="18"/>
  <c r="K66" i="18"/>
  <c r="K69" i="18"/>
  <c r="K65" i="18"/>
  <c r="K68" i="18"/>
  <c r="I70" i="18"/>
  <c r="I66" i="18"/>
  <c r="I69" i="18"/>
  <c r="I65" i="18"/>
  <c r="I68" i="18"/>
  <c r="I67" i="18"/>
  <c r="I71" i="18" l="1"/>
  <c r="I64" i="18"/>
  <c r="I85" i="26"/>
  <c r="G85" i="26"/>
  <c r="K84" i="26"/>
  <c r="K87" i="26"/>
  <c r="K86" i="26"/>
  <c r="K90" i="26"/>
  <c r="K88" i="26"/>
  <c r="K85" i="26"/>
  <c r="K89" i="26"/>
  <c r="F108" i="26"/>
  <c r="I89" i="26"/>
  <c r="G88" i="26"/>
  <c r="I88" i="26"/>
  <c r="H92" i="26"/>
  <c r="I91" i="26" s="1"/>
  <c r="I90" i="26"/>
  <c r="I86" i="26"/>
  <c r="G89" i="26"/>
  <c r="I87" i="26"/>
  <c r="F92" i="26"/>
  <c r="G87" i="26"/>
  <c r="G90" i="26"/>
  <c r="K37" i="26"/>
  <c r="K41" i="26"/>
  <c r="U41" i="26" s="1"/>
  <c r="E38" i="26"/>
  <c r="D38" i="26"/>
  <c r="E37" i="26"/>
  <c r="D37" i="26"/>
  <c r="E41" i="26"/>
  <c r="D41" i="26"/>
  <c r="E65" i="26"/>
  <c r="E74" i="26" s="1"/>
  <c r="C56" i="26" s="1"/>
  <c r="B4" i="26"/>
  <c r="J3" i="26"/>
  <c r="B3" i="26"/>
  <c r="U40" i="26" l="1"/>
  <c r="U37" i="26"/>
  <c r="G72" i="26"/>
  <c r="G73" i="26"/>
  <c r="G71" i="26"/>
  <c r="G70" i="26"/>
  <c r="H108" i="26"/>
  <c r="G108" i="26"/>
  <c r="G91" i="26"/>
  <c r="G84" i="26"/>
  <c r="J14" i="26"/>
  <c r="J18" i="26"/>
  <c r="J22" i="26"/>
  <c r="J26" i="26"/>
  <c r="K14" i="26"/>
  <c r="H18" i="26"/>
  <c r="H22" i="26"/>
  <c r="K26" i="26"/>
  <c r="I30" i="26" s="1"/>
  <c r="J15" i="26"/>
  <c r="J24" i="26"/>
  <c r="J20" i="26"/>
  <c r="H14" i="26"/>
  <c r="K22" i="26"/>
  <c r="J19" i="26"/>
  <c r="L68" i="26"/>
  <c r="L67" i="26"/>
  <c r="G68" i="26"/>
  <c r="H16" i="26"/>
  <c r="K24" i="26"/>
  <c r="K20" i="26"/>
  <c r="J23" i="26"/>
  <c r="K18" i="26"/>
  <c r="H15" i="26"/>
  <c r="H23" i="26"/>
  <c r="F37" i="26"/>
  <c r="L37" i="26" s="1"/>
  <c r="K16" i="26"/>
  <c r="H24" i="26"/>
  <c r="K12" i="26"/>
  <c r="J13" i="26"/>
  <c r="J17" i="26"/>
  <c r="J21" i="26"/>
  <c r="J25" i="26"/>
  <c r="J16" i="26"/>
  <c r="H26" i="26"/>
  <c r="H19" i="26"/>
  <c r="H20" i="26"/>
  <c r="D43" i="26"/>
  <c r="K13" i="26"/>
  <c r="K17" i="26"/>
  <c r="K21" i="26"/>
  <c r="K25" i="26"/>
  <c r="K15" i="26"/>
  <c r="H17" i="26"/>
  <c r="K19" i="26"/>
  <c r="H21" i="26"/>
  <c r="K23" i="26"/>
  <c r="H25" i="26"/>
  <c r="H13" i="26"/>
  <c r="F41" i="26"/>
  <c r="L41" i="26" s="1"/>
  <c r="V41" i="26" s="1"/>
  <c r="F38" i="26"/>
  <c r="L38" i="26" s="1"/>
  <c r="V38" i="26" s="1"/>
  <c r="E43" i="26"/>
  <c r="F60" i="26"/>
  <c r="F65" i="26"/>
  <c r="F63" i="26"/>
  <c r="F59" i="26"/>
  <c r="F61" i="26"/>
  <c r="F57" i="26"/>
  <c r="F62" i="26"/>
  <c r="F58" i="26"/>
  <c r="F64" i="26"/>
  <c r="L62" i="26"/>
  <c r="L58" i="26"/>
  <c r="L66" i="26"/>
  <c r="L64" i="26"/>
  <c r="L63" i="26"/>
  <c r="L59" i="26"/>
  <c r="L74" i="26"/>
  <c r="L65" i="26"/>
  <c r="L60" i="26"/>
  <c r="L61" i="26"/>
  <c r="L57" i="26"/>
  <c r="L69" i="26"/>
  <c r="V40" i="26" l="1"/>
  <c r="V37" i="26"/>
  <c r="I108" i="26"/>
  <c r="L14" i="26"/>
  <c r="G30" i="26"/>
  <c r="K30" i="26" s="1"/>
  <c r="L23" i="26"/>
  <c r="L18" i="26"/>
  <c r="L21" i="26"/>
  <c r="C50" i="26"/>
  <c r="L25" i="26"/>
  <c r="L26" i="26"/>
  <c r="L16" i="26"/>
  <c r="I29" i="26"/>
  <c r="G29" i="26"/>
  <c r="G28" i="26"/>
  <c r="L17" i="26"/>
  <c r="L22" i="26"/>
  <c r="L15" i="26"/>
  <c r="L19" i="26"/>
  <c r="M26" i="26"/>
  <c r="C7" i="26" s="1"/>
  <c r="I28" i="26"/>
  <c r="F43" i="26"/>
  <c r="L20" i="26"/>
  <c r="L13" i="26"/>
  <c r="L24" i="26"/>
  <c r="N41" i="26"/>
  <c r="H41" i="26" s="1"/>
  <c r="M41" i="26"/>
  <c r="L43" i="26"/>
  <c r="N37" i="26"/>
  <c r="H37" i="26" s="1"/>
  <c r="M37" i="26"/>
  <c r="G74" i="26"/>
  <c r="G69" i="26"/>
  <c r="G61" i="26"/>
  <c r="G57" i="26"/>
  <c r="G62" i="26"/>
  <c r="G58" i="26"/>
  <c r="G64" i="26"/>
  <c r="G63" i="26"/>
  <c r="G59" i="26"/>
  <c r="G60" i="26"/>
  <c r="G42" i="26" l="1"/>
  <c r="G40" i="26"/>
  <c r="G39" i="26"/>
  <c r="K108" i="26"/>
  <c r="J108" i="26"/>
  <c r="L108" i="26"/>
  <c r="N108" i="26"/>
  <c r="M108" i="26"/>
  <c r="G38" i="26"/>
  <c r="G43" i="26"/>
  <c r="K28" i="26"/>
  <c r="K29" i="26"/>
  <c r="G41" i="26"/>
  <c r="G37" i="26"/>
  <c r="B4" i="21" l="1"/>
  <c r="J3" i="21"/>
  <c r="B3" i="21"/>
  <c r="B4" i="20"/>
  <c r="J3" i="20"/>
  <c r="B3" i="20"/>
  <c r="B4" i="19"/>
  <c r="J3" i="19"/>
  <c r="B3" i="19"/>
  <c r="J3" i="18"/>
  <c r="B4" i="18"/>
  <c r="B3" i="18" l="1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K54" i="18" l="1"/>
  <c r="I42" i="18" s="1"/>
  <c r="E51" i="18"/>
  <c r="K26" i="18"/>
  <c r="K25" i="18"/>
  <c r="K38" i="26" s="1"/>
  <c r="U38" i="26" s="1"/>
  <c r="K24" i="18"/>
  <c r="K23" i="18"/>
  <c r="K22" i="18"/>
  <c r="K21" i="18"/>
  <c r="K20" i="18"/>
  <c r="K19" i="18"/>
  <c r="K18" i="18"/>
  <c r="K17" i="18"/>
  <c r="K16" i="18"/>
  <c r="K15" i="18"/>
  <c r="K14" i="18"/>
  <c r="K13" i="18"/>
  <c r="F51" i="18" l="1"/>
  <c r="E54" i="18"/>
  <c r="C42" i="18" s="1"/>
  <c r="L24" i="18"/>
  <c r="I28" i="18"/>
  <c r="G28" i="18"/>
  <c r="K43" i="26"/>
  <c r="M38" i="26"/>
  <c r="N38" i="26"/>
  <c r="H38" i="26" s="1"/>
  <c r="I30" i="18"/>
  <c r="G30" i="18"/>
  <c r="I29" i="18"/>
  <c r="G29" i="18"/>
  <c r="L54" i="18"/>
  <c r="L49" i="18"/>
  <c r="L50" i="18"/>
  <c r="L45" i="18"/>
  <c r="F43" i="18"/>
  <c r="F47" i="18"/>
  <c r="M26" i="18"/>
  <c r="C7" i="18" s="1"/>
  <c r="L17" i="18"/>
  <c r="L21" i="18"/>
  <c r="L13" i="18"/>
  <c r="L14" i="18"/>
  <c r="L18" i="18"/>
  <c r="L22" i="18"/>
  <c r="L25" i="18"/>
  <c r="L15" i="18"/>
  <c r="L19" i="18"/>
  <c r="L23" i="18"/>
  <c r="L26" i="18"/>
  <c r="L16" i="18"/>
  <c r="L20" i="18"/>
  <c r="L43" i="18"/>
  <c r="F45" i="18"/>
  <c r="L47" i="18"/>
  <c r="F49" i="18"/>
  <c r="L51" i="18"/>
  <c r="F44" i="18"/>
  <c r="L46" i="18"/>
  <c r="F48" i="18"/>
  <c r="L52" i="18"/>
  <c r="L44" i="18"/>
  <c r="F46" i="18"/>
  <c r="L48" i="18"/>
  <c r="F50" i="18"/>
  <c r="L53" i="18"/>
  <c r="N43" i="26" l="1"/>
  <c r="H43" i="26" s="1"/>
  <c r="M43" i="26"/>
  <c r="C36" i="18"/>
  <c r="K28" i="18"/>
  <c r="K30" i="18"/>
  <c r="K29" i="18"/>
  <c r="G47" i="18"/>
  <c r="G43" i="18"/>
  <c r="G53" i="18"/>
  <c r="G44" i="18"/>
  <c r="G54" i="18"/>
  <c r="G49" i="18"/>
  <c r="G45" i="18"/>
  <c r="G50" i="18"/>
  <c r="G46" i="18"/>
  <c r="G48" i="18"/>
</calcChain>
</file>

<file path=xl/sharedStrings.xml><?xml version="1.0" encoding="utf-8"?>
<sst xmlns="http://schemas.openxmlformats.org/spreadsheetml/2006/main" count="668" uniqueCount="161">
  <si>
    <t>Índice</t>
  </si>
  <si>
    <t>Ucayali</t>
  </si>
  <si>
    <t>Otros</t>
  </si>
  <si>
    <t>Región</t>
  </si>
  <si>
    <t>Año</t>
  </si>
  <si>
    <t>Nacionales</t>
  </si>
  <si>
    <t>Var. %</t>
  </si>
  <si>
    <t>Extranjeros</t>
  </si>
  <si>
    <t>Total</t>
  </si>
  <si>
    <t>La tasa de crecimiento promedio anual durante los últimos 10 años es de:</t>
  </si>
  <si>
    <t>* Personas que llegan a un establecimiento de hospedaje y se registran para ocupar una habitación por uno o más días, contra pago por este servicio, cualquiera sea su edad o sexo</t>
  </si>
  <si>
    <t>Participación:</t>
  </si>
  <si>
    <t>Fuente: Mincetur - Encuesta Mensual de Establecimientos de Hospedaje                        Elaboración: CIE- PERUCÁMARAS</t>
  </si>
  <si>
    <t>Número</t>
  </si>
  <si>
    <t xml:space="preserve">Part. % </t>
  </si>
  <si>
    <t>Part. %</t>
  </si>
  <si>
    <t>País</t>
  </si>
  <si>
    <t>Francia</t>
  </si>
  <si>
    <t>Alemania</t>
  </si>
  <si>
    <t>Italia</t>
  </si>
  <si>
    <t>Piura</t>
  </si>
  <si>
    <t>Canada</t>
  </si>
  <si>
    <t>Argentina</t>
  </si>
  <si>
    <t>Lima Metropolitana Y Callao</t>
  </si>
  <si>
    <t>Lima Provincias</t>
  </si>
  <si>
    <t>Región de Procedencia de los huespedes Nacionales, 2017</t>
  </si>
  <si>
    <t>Total*</t>
  </si>
  <si>
    <t>* Sin considerar la misma región.</t>
  </si>
  <si>
    <t>** El promedio de días de permanencia</t>
  </si>
  <si>
    <t>días prom.**</t>
  </si>
  <si>
    <t>Fuente: Mincetur                                                                                                                                                                                                               Elaboración: CIE- PERUCÁMARAS</t>
  </si>
  <si>
    <t>Estados Unidos (Usa)</t>
  </si>
  <si>
    <t>Espana</t>
  </si>
  <si>
    <t>Inglaterra - Reino Unido</t>
  </si>
  <si>
    <t>Oceania (Australia &amp;)</t>
  </si>
  <si>
    <t>Chile</t>
  </si>
  <si>
    <t>Colombia</t>
  </si>
  <si>
    <t>(Número)</t>
  </si>
  <si>
    <t>Par. %</t>
  </si>
  <si>
    <t>Variación</t>
  </si>
  <si>
    <t>Fuente: Mincetur                                                                        Elaboración: CIE- PERUCÁMARAS</t>
  </si>
  <si>
    <t>( Total de arribos al 2017)</t>
  </si>
  <si>
    <t>País de Procedencia de los huespedes extranjeros
en la macro región, 2017</t>
  </si>
  <si>
    <t>País de Procedencia de los huespedes extranjeros
en la  región, 2017</t>
  </si>
  <si>
    <t>1 Estrella</t>
  </si>
  <si>
    <t>2 Estrellas</t>
  </si>
  <si>
    <t>3 Estrellas</t>
  </si>
  <si>
    <t>4 Estrellas</t>
  </si>
  <si>
    <t>5 Estrellas</t>
  </si>
  <si>
    <t>Nº Estable</t>
  </si>
  <si>
    <t>Nº Habita</t>
  </si>
  <si>
    <t>Nº Plazas-Cama</t>
  </si>
  <si>
    <t>%</t>
  </si>
  <si>
    <t>Fuente: Mincetur                                                                                                                                                                      Elaboración: CIE- PERUCÁMARAS</t>
  </si>
  <si>
    <t>No Clasificados</t>
  </si>
  <si>
    <t>Totales</t>
  </si>
  <si>
    <t>Clasificados*</t>
  </si>
  <si>
    <t>Establecimientos de Hospedaje Colectivo, según categoría, 2017</t>
  </si>
  <si>
    <t>Categoría</t>
  </si>
  <si>
    <t>Otros **</t>
  </si>
  <si>
    <t>** Ecolodge y Alberges Juveniles</t>
  </si>
  <si>
    <t>* Establecimientos Clasificados por Autoridad competente de Turismo y categorizados, Los categorizados comprenden las clases: hoteles, apart-hotel, hostales y resort.</t>
  </si>
  <si>
    <t>3. Establecimientos de Hospedaje Colectivo, según categoría, 2017</t>
  </si>
  <si>
    <t>Hotel 1 Estrella</t>
  </si>
  <si>
    <t>Hotel 2 Estrellas</t>
  </si>
  <si>
    <t>Hotel 3 Estrellas</t>
  </si>
  <si>
    <t>Hotel 4 Estrellas</t>
  </si>
  <si>
    <t>Hotel 5 Estrellas</t>
  </si>
  <si>
    <t>Fuente: Mincetur                                                                                                                    Elaboración: CIE- PERUCÁMARAS</t>
  </si>
  <si>
    <t>1 Estrella %</t>
  </si>
  <si>
    <t>2 Estrellas %</t>
  </si>
  <si>
    <t>3 Estrellas %</t>
  </si>
  <si>
    <t>4 Estrellas %</t>
  </si>
  <si>
    <t>5 Estrellas %</t>
  </si>
  <si>
    <t>Macro Región</t>
  </si>
  <si>
    <t>Número de Hoteles según Categoría por regiones, 2017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</si>
  <si>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</si>
  <si>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</si>
  <si>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</si>
  <si>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</si>
  <si>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</si>
  <si>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</si>
  <si>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</si>
  <si>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</si>
  <si>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</si>
  <si>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</si>
  <si>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</si>
  <si>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Número de establecimientos de hospedaje, según región</t>
  </si>
  <si>
    <t xml:space="preserve">Arribo de Visitantes a establecimientos de hospedaje, 2003-2017 </t>
  </si>
  <si>
    <t>1. Arribo de vivistantes a establecimientos de hospedaje</t>
  </si>
  <si>
    <t>2. Arribo de vivistantes a establecimientos de hospedaje</t>
  </si>
  <si>
    <t>1. Arribo de vivistantes a establecimientos de hospedaje*</t>
  </si>
  <si>
    <t xml:space="preserve">Arribo de vivistantes a establecimientos de hospedaje, 2003-2017 </t>
  </si>
  <si>
    <t>2. Arribo de vivistantes a establecimientos de hospedaje*</t>
  </si>
  <si>
    <t>Variación % 2017/2016</t>
  </si>
  <si>
    <t>Nacional</t>
  </si>
  <si>
    <t>Extranjero</t>
  </si>
  <si>
    <t>FUENTE: Servicio Nacional de Áreas Naturales Protegidas - SERNANP</t>
  </si>
  <si>
    <t>Elaboración: CIE-PERUCÁMARAS</t>
  </si>
  <si>
    <t>Apurímac</t>
  </si>
  <si>
    <t>Ayacucho</t>
  </si>
  <si>
    <t>Ica</t>
  </si>
  <si>
    <t>Republica Popular China</t>
  </si>
  <si>
    <t>Brasil</t>
  </si>
  <si>
    <t>Cusco</t>
  </si>
  <si>
    <t>Puno</t>
  </si>
  <si>
    <t>Arequipa</t>
  </si>
  <si>
    <t>Holanda - Paises Bajos</t>
  </si>
  <si>
    <t>MACRO</t>
  </si>
  <si>
    <t>Fuente: Mincetur                                                                                                                                                                                                                                                                     Elaboración: CIE- PERUCÁMARAS</t>
  </si>
  <si>
    <t>Japon</t>
  </si>
  <si>
    <t>Mexico</t>
  </si>
  <si>
    <t>Fuente: Mincetur                                                                                                                              Elaboración: CIE- PERUCÁMARAS</t>
  </si>
  <si>
    <t>Var. % 17/16</t>
  </si>
  <si>
    <t>Estados Unidos</t>
  </si>
  <si>
    <t>Reino Unido</t>
  </si>
  <si>
    <t>Sur</t>
  </si>
  <si>
    <t>Madre de Dios</t>
  </si>
  <si>
    <t>Moquegua</t>
  </si>
  <si>
    <t>Tacna</t>
  </si>
  <si>
    <t>Información ampliada del Reporte Regional de la Macro Región Sur - Edición N° 288</t>
  </si>
  <si>
    <t>Lunes, 30 de abril de 2018</t>
  </si>
  <si>
    <t>Otro Pais De Europa</t>
  </si>
  <si>
    <t>Bolivia</t>
  </si>
  <si>
    <t>Otros Paises De America</t>
  </si>
  <si>
    <t>Ecuador</t>
  </si>
  <si>
    <t>Venezuela</t>
  </si>
  <si>
    <t>Madre De Dios</t>
  </si>
  <si>
    <t>Cajamarca</t>
  </si>
  <si>
    <t>4. Visitas a los principales surs turísticos en la macro región</t>
  </si>
  <si>
    <t>Llegada de visitantes a los principales surs turísticos de la macro región 2017</t>
  </si>
  <si>
    <t>Principales surs Turísticos</t>
  </si>
  <si>
    <t>SUR: Arribos a establecimientos de hospedaje</t>
  </si>
  <si>
    <t>Macro Región Sur: Arribos a establecimientos de hospedaje</t>
  </si>
  <si>
    <t>Valle del Colca</t>
  </si>
  <si>
    <t>Monasterio de Santa Catalina (Ene - Nov )</t>
  </si>
  <si>
    <t>Santuario Histórico de Machu Picchu</t>
  </si>
  <si>
    <t>Parque Arqueológico de Raqchi</t>
  </si>
  <si>
    <t>Parque Arqueológico de Pikillaqta</t>
  </si>
  <si>
    <t>Parque Arqueológico de Choquequirao</t>
  </si>
  <si>
    <t>Museo Histórico Regional</t>
  </si>
  <si>
    <t>Complejo Arqueológico de Tipón</t>
  </si>
  <si>
    <t>Complejo Arqueológico de Moray</t>
  </si>
  <si>
    <t>Camino Inka Chachabamba (Km. 104)</t>
  </si>
  <si>
    <t>Ciudad Inka de Machu Picchu</t>
  </si>
  <si>
    <t xml:space="preserve"> Reserva Nacional de Tambopata</t>
  </si>
  <si>
    <t>Complejo Arqueológico de Sillustani</t>
  </si>
  <si>
    <t>Reserva Nacional del Titicaca</t>
  </si>
  <si>
    <t>Isla Uros del Lago Titicaca</t>
  </si>
  <si>
    <t xml:space="preserve">Isla Taquile del Lago Titicaca </t>
  </si>
  <si>
    <t>Isla Amantani del Lago Titicaca</t>
  </si>
  <si>
    <t>Museo de Sitio las Peañas</t>
  </si>
  <si>
    <t>Museo histórico Regional de Tacna</t>
  </si>
  <si>
    <t>"Arribo de turistas nacionales y extranjeros en el 2017"</t>
  </si>
  <si>
    <t>Macro Región Sur: Arribos nacionales y extranjeros – 2017</t>
  </si>
  <si>
    <t>Arequipa: Arribos nacionales y extranjeros – 2017</t>
  </si>
  <si>
    <t>Cusco: Arribos nacionales y extranjeros – 2017</t>
  </si>
  <si>
    <t>Madre de Dios: Arribos nacionales y extranjeros – 2017</t>
  </si>
  <si>
    <t>Moquegua: Arribos nacionales y extranjeros – 2017</t>
  </si>
  <si>
    <t>Puno: Arribos nacionales y extranjeros – 2017</t>
  </si>
  <si>
    <t>Tacna: Arribos nacionales y extranjeros –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</si>
</sst>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  <numFmt numFmtId="174" formatCode="\(0.0%\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 Narrow"/>
      <family val="2"/>
    </font>
    <font>
      <sz val="10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Arial Narrow"/>
      <family val="2"/>
    </font>
    <font>
      <b/>
      <sz val="1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11" fillId="2" borderId="0" xfId="0" applyFont="1" applyFill="1"/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12" fillId="2" borderId="0" xfId="0" applyFont="1" applyFill="1" applyAlignment="1">
      <alignment vertical="center"/>
    </xf>
    <xf numFmtId="0" fontId="16" fillId="2" borderId="0" xfId="0" applyFont="1" applyFill="1"/>
    <xf numFmtId="172" fontId="16" fillId="2" borderId="0" xfId="0" applyNumberFormat="1" applyFont="1" applyFill="1"/>
    <xf numFmtId="164" fontId="16" fillId="2" borderId="0" xfId="1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17" fontId="9" fillId="2" borderId="0" xfId="0" applyNumberFormat="1" applyFont="1" applyFill="1"/>
    <xf numFmtId="0" fontId="19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3" fontId="14" fillId="2" borderId="7" xfId="0" applyNumberFormat="1" applyFont="1" applyFill="1" applyBorder="1" applyAlignment="1"/>
    <xf numFmtId="164" fontId="0" fillId="2" borderId="9" xfId="1" applyNumberFormat="1" applyFont="1" applyFill="1" applyBorder="1" applyAlignment="1"/>
    <xf numFmtId="164" fontId="0" fillId="2" borderId="10" xfId="1" applyNumberFormat="1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2" xfId="0" applyFont="1" applyFill="1" applyBorder="1" applyAlignment="1"/>
    <xf numFmtId="0" fontId="11" fillId="2" borderId="0" xfId="0" applyFont="1" applyFill="1" applyBorder="1" applyAlignment="1"/>
    <xf numFmtId="164" fontId="11" fillId="2" borderId="0" xfId="1" applyNumberFormat="1" applyFont="1" applyFill="1" applyBorder="1" applyAlignment="1"/>
    <xf numFmtId="0" fontId="11" fillId="2" borderId="11" xfId="0" applyFont="1" applyFill="1" applyBorder="1" applyAlignment="1"/>
    <xf numFmtId="0" fontId="11" fillId="2" borderId="3" xfId="0" applyFont="1" applyFill="1" applyBorder="1" applyAlignment="1"/>
    <xf numFmtId="0" fontId="11" fillId="2" borderId="12" xfId="0" applyFont="1" applyFill="1" applyBorder="1" applyAlignment="1"/>
    <xf numFmtId="0" fontId="18" fillId="2" borderId="0" xfId="0" applyFont="1" applyFill="1" applyAlignment="1"/>
    <xf numFmtId="3" fontId="22" fillId="2" borderId="0" xfId="0" applyNumberFormat="1" applyFont="1" applyFill="1" applyBorder="1" applyAlignment="1"/>
    <xf numFmtId="0" fontId="7" fillId="2" borderId="4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164" fontId="24" fillId="2" borderId="7" xfId="1" applyNumberFormat="1" applyFont="1" applyFill="1" applyBorder="1" applyAlignment="1"/>
    <xf numFmtId="164" fontId="2" fillId="2" borderId="7" xfId="1" applyNumberFormat="1" applyFont="1" applyFill="1" applyBorder="1" applyAlignment="1"/>
    <xf numFmtId="0" fontId="0" fillId="2" borderId="9" xfId="0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/>
    <xf numFmtId="0" fontId="2" fillId="3" borderId="0" xfId="0" applyFont="1" applyFill="1" applyBorder="1" applyAlignment="1"/>
    <xf numFmtId="3" fontId="2" fillId="3" borderId="0" xfId="0" applyNumberFormat="1" applyFont="1" applyFill="1" applyBorder="1" applyAlignment="1"/>
    <xf numFmtId="164" fontId="2" fillId="2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172" fontId="7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3" fontId="11" fillId="2" borderId="0" xfId="0" applyNumberFormat="1" applyFont="1" applyFill="1" applyAlignment="1"/>
    <xf numFmtId="172" fontId="2" fillId="3" borderId="0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/>
    <xf numFmtId="164" fontId="26" fillId="2" borderId="0" xfId="1" applyNumberFormat="1" applyFont="1" applyFill="1" applyAlignment="1"/>
    <xf numFmtId="173" fontId="11" fillId="2" borderId="0" xfId="30" applyNumberFormat="1" applyFont="1" applyFill="1" applyAlignment="1"/>
    <xf numFmtId="0" fontId="25" fillId="4" borderId="0" xfId="0" applyFont="1" applyFill="1" applyBorder="1" applyAlignment="1">
      <alignment horizontal="left" vertical="center"/>
    </xf>
    <xf numFmtId="3" fontId="24" fillId="3" borderId="0" xfId="0" applyNumberFormat="1" applyFont="1" applyFill="1" applyBorder="1" applyAlignment="1"/>
    <xf numFmtId="164" fontId="28" fillId="3" borderId="0" xfId="1" applyNumberFormat="1" applyFont="1" applyFill="1" applyBorder="1" applyAlignment="1"/>
    <xf numFmtId="164" fontId="26" fillId="2" borderId="0" xfId="1" applyNumberFormat="1" applyFont="1" applyFill="1" applyBorder="1" applyAlignment="1"/>
    <xf numFmtId="0" fontId="24" fillId="3" borderId="14" xfId="0" applyFont="1" applyFill="1" applyBorder="1" applyAlignment="1"/>
    <xf numFmtId="3" fontId="24" fillId="3" borderId="14" xfId="0" applyNumberFormat="1" applyFont="1" applyFill="1" applyBorder="1" applyAlignment="1"/>
    <xf numFmtId="0" fontId="24" fillId="3" borderId="0" xfId="0" applyFont="1" applyFill="1" applyBorder="1" applyAlignment="1"/>
    <xf numFmtId="174" fontId="29" fillId="3" borderId="0" xfId="1" applyNumberFormat="1" applyFont="1" applyFill="1" applyBorder="1" applyAlignment="1"/>
    <xf numFmtId="174" fontId="29" fillId="3" borderId="14" xfId="1" applyNumberFormat="1" applyFont="1" applyFill="1" applyBorder="1" applyAlignment="1"/>
    <xf numFmtId="0" fontId="7" fillId="2" borderId="6" xfId="0" applyFont="1" applyFill="1" applyBorder="1" applyAlignment="1"/>
    <xf numFmtId="0" fontId="30" fillId="2" borderId="0" xfId="0" applyFont="1" applyFill="1" applyBorder="1" applyAlignment="1">
      <alignment vertical="center"/>
    </xf>
    <xf numFmtId="0" fontId="31" fillId="2" borderId="0" xfId="0" applyFont="1" applyFill="1" applyAlignment="1"/>
    <xf numFmtId="0" fontId="17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left" vertical="center"/>
    </xf>
    <xf numFmtId="0" fontId="27" fillId="4" borderId="10" xfId="0" applyFont="1" applyFill="1" applyBorder="1" applyAlignment="1">
      <alignment horizontal="center" vertical="center"/>
    </xf>
    <xf numFmtId="0" fontId="19" fillId="2" borderId="0" xfId="0" applyFont="1" applyFill="1"/>
    <xf numFmtId="3" fontId="16" fillId="2" borderId="0" xfId="0" applyNumberFormat="1" applyFont="1" applyFill="1"/>
    <xf numFmtId="3" fontId="16" fillId="2" borderId="0" xfId="1" applyNumberFormat="1" applyFont="1" applyFill="1"/>
    <xf numFmtId="0" fontId="27" fillId="2" borderId="0" xfId="0" applyFont="1" applyFill="1"/>
    <xf numFmtId="172" fontId="27" fillId="2" borderId="0" xfId="0" applyNumberFormat="1" applyFont="1" applyFill="1"/>
    <xf numFmtId="3" fontId="27" fillId="2" borderId="0" xfId="0" applyNumberFormat="1" applyFont="1" applyFill="1"/>
    <xf numFmtId="3" fontId="19" fillId="2" borderId="0" xfId="0" applyNumberFormat="1" applyFont="1" applyFill="1"/>
    <xf numFmtId="0" fontId="11" fillId="2" borderId="0" xfId="0" applyFont="1" applyFill="1" applyBorder="1"/>
    <xf numFmtId="0" fontId="7" fillId="2" borderId="0" xfId="0" applyFont="1" applyFill="1" applyBorder="1"/>
    <xf numFmtId="0" fontId="11" fillId="2" borderId="6" xfId="0" applyFont="1" applyFill="1" applyBorder="1"/>
    <xf numFmtId="0" fontId="11" fillId="2" borderId="2" xfId="0" applyFont="1" applyFill="1" applyBorder="1"/>
    <xf numFmtId="0" fontId="11" fillId="2" borderId="11" xfId="0" applyFont="1" applyFill="1" applyBorder="1"/>
    <xf numFmtId="0" fontId="11" fillId="2" borderId="3" xfId="0" applyFont="1" applyFill="1" applyBorder="1"/>
    <xf numFmtId="0" fontId="11" fillId="2" borderId="12" xfId="0" applyFont="1" applyFill="1" applyBorder="1"/>
    <xf numFmtId="0" fontId="3" fillId="0" borderId="0" xfId="2"/>
    <xf numFmtId="172" fontId="2" fillId="3" borderId="0" xfId="0" applyNumberFormat="1" applyFont="1" applyFill="1" applyBorder="1" applyAlignment="1">
      <alignment horizontal="center"/>
    </xf>
    <xf numFmtId="0" fontId="22" fillId="5" borderId="0" xfId="0" applyFont="1" applyFill="1" applyBorder="1"/>
    <xf numFmtId="0" fontId="22" fillId="2" borderId="0" xfId="0" applyFont="1" applyFill="1" applyBorder="1"/>
    <xf numFmtId="3" fontId="22" fillId="2" borderId="0" xfId="0" applyNumberFormat="1" applyFont="1" applyFill="1" applyBorder="1"/>
    <xf numFmtId="3" fontId="22" fillId="5" borderId="0" xfId="0" applyNumberFormat="1" applyFont="1" applyFill="1" applyBorder="1"/>
    <xf numFmtId="0" fontId="11" fillId="2" borderId="8" xfId="0" applyFont="1" applyFill="1" applyBorder="1"/>
    <xf numFmtId="164" fontId="2" fillId="2" borderId="8" xfId="1" applyNumberFormat="1" applyFont="1" applyFill="1" applyBorder="1" applyAlignment="1">
      <alignment horizontal="center"/>
    </xf>
    <xf numFmtId="0" fontId="9" fillId="2" borderId="7" xfId="0" applyFont="1" applyFill="1" applyBorder="1"/>
    <xf numFmtId="3" fontId="9" fillId="2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/>
    <xf numFmtId="3" fontId="9" fillId="3" borderId="7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/>
    <xf numFmtId="0" fontId="18" fillId="2" borderId="0" xfId="0" applyFont="1" applyFill="1" applyBorder="1" applyAlignment="1">
      <alignment vertical="center"/>
    </xf>
    <xf numFmtId="164" fontId="22" fillId="2" borderId="0" xfId="1" applyNumberFormat="1" applyFont="1" applyFill="1" applyBorder="1" applyAlignment="1"/>
    <xf numFmtId="0" fontId="22" fillId="3" borderId="0" xfId="0" applyFont="1" applyFill="1" applyBorder="1" applyAlignment="1"/>
    <xf numFmtId="0" fontId="32" fillId="2" borderId="0" xfId="0" applyFont="1" applyFill="1" applyBorder="1" applyAlignment="1">
      <alignment horizontal="left" vertical="center"/>
    </xf>
    <xf numFmtId="3" fontId="9" fillId="2" borderId="7" xfId="0" applyNumberFormat="1" applyFont="1" applyFill="1" applyBorder="1"/>
    <xf numFmtId="164" fontId="9" fillId="2" borderId="7" xfId="1" applyNumberFormat="1" applyFont="1" applyFill="1" applyBorder="1"/>
    <xf numFmtId="3" fontId="9" fillId="3" borderId="7" xfId="0" applyNumberFormat="1" applyFont="1" applyFill="1" applyBorder="1"/>
    <xf numFmtId="164" fontId="9" fillId="3" borderId="7" xfId="1" applyNumberFormat="1" applyFont="1" applyFill="1" applyBorder="1"/>
    <xf numFmtId="0" fontId="7" fillId="2" borderId="0" xfId="0" applyFont="1" applyFill="1" applyBorder="1" applyAlignment="1"/>
    <xf numFmtId="0" fontId="7" fillId="2" borderId="0" xfId="0" applyFont="1" applyFill="1" applyAlignment="1"/>
    <xf numFmtId="3" fontId="7" fillId="2" borderId="0" xfId="0" applyNumberFormat="1" applyFont="1" applyFill="1" applyBorder="1" applyAlignment="1"/>
    <xf numFmtId="164" fontId="9" fillId="2" borderId="0" xfId="1" applyNumberFormat="1" applyFont="1" applyFill="1" applyBorder="1" applyAlignment="1"/>
    <xf numFmtId="164" fontId="29" fillId="3" borderId="0" xfId="1" applyNumberFormat="1" applyFont="1" applyFill="1" applyBorder="1" applyAlignment="1"/>
    <xf numFmtId="0" fontId="16" fillId="2" borderId="0" xfId="0" applyFont="1" applyFill="1" applyAlignment="1">
      <alignment vertical="top"/>
    </xf>
    <xf numFmtId="0" fontId="33" fillId="2" borderId="0" xfId="0" applyFont="1" applyFill="1" applyAlignment="1"/>
    <xf numFmtId="0" fontId="24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/>
    </xf>
    <xf numFmtId="0" fontId="34" fillId="2" borderId="0" xfId="0" applyFont="1" applyFill="1" applyAlignment="1">
      <alignment horizontal="left" indent="1"/>
    </xf>
    <xf numFmtId="3" fontId="34" fillId="2" borderId="0" xfId="0" applyNumberFormat="1" applyFont="1" applyFill="1" applyAlignment="1">
      <alignment horizontal="left" indent="1"/>
    </xf>
    <xf numFmtId="0" fontId="20" fillId="4" borderId="3" xfId="0" applyFont="1" applyFill="1" applyBorder="1"/>
    <xf numFmtId="0" fontId="16" fillId="2" borderId="0" xfId="0" applyFont="1" applyFill="1" applyBorder="1"/>
    <xf numFmtId="3" fontId="2" fillId="2" borderId="0" xfId="0" applyNumberFormat="1" applyFont="1" applyFill="1" applyBorder="1"/>
    <xf numFmtId="164" fontId="2" fillId="2" borderId="0" xfId="1" applyNumberFormat="1" applyFont="1" applyFill="1" applyBorder="1"/>
    <xf numFmtId="0" fontId="2" fillId="5" borderId="0" xfId="0" applyFont="1" applyFill="1" applyBorder="1"/>
    <xf numFmtId="164" fontId="2" fillId="2" borderId="3" xfId="1" applyNumberFormat="1" applyFont="1" applyFill="1" applyBorder="1"/>
    <xf numFmtId="0" fontId="16" fillId="2" borderId="3" xfId="0" applyFont="1" applyFill="1" applyBorder="1"/>
    <xf numFmtId="3" fontId="2" fillId="2" borderId="3" xfId="0" applyNumberFormat="1" applyFont="1" applyFill="1" applyBorder="1"/>
    <xf numFmtId="0" fontId="35" fillId="2" borderId="0" xfId="0" applyFont="1" applyFill="1" applyBorder="1"/>
    <xf numFmtId="0" fontId="7" fillId="2" borderId="2" xfId="0" applyFont="1" applyFill="1" applyBorder="1" applyAlignment="1"/>
    <xf numFmtId="3" fontId="7" fillId="2" borderId="2" xfId="0" applyNumberFormat="1" applyFont="1" applyFill="1" applyBorder="1" applyAlignment="1"/>
    <xf numFmtId="3" fontId="19" fillId="2" borderId="0" xfId="0" applyNumberFormat="1" applyFont="1" applyFill="1" applyBorder="1" applyAlignment="1"/>
    <xf numFmtId="3" fontId="20" fillId="2" borderId="0" xfId="0" applyNumberFormat="1" applyFont="1" applyFill="1" applyBorder="1" applyAlignment="1"/>
    <xf numFmtId="3" fontId="24" fillId="2" borderId="0" xfId="0" applyNumberFormat="1" applyFont="1" applyFill="1" applyBorder="1"/>
    <xf numFmtId="3" fontId="36" fillId="5" borderId="0" xfId="0" applyNumberFormat="1" applyFont="1" applyFill="1" applyBorder="1"/>
    <xf numFmtId="0" fontId="36" fillId="5" borderId="0" xfId="0" applyFont="1" applyFill="1" applyBorder="1"/>
    <xf numFmtId="3" fontId="24" fillId="2" borderId="3" xfId="0" applyNumberFormat="1" applyFont="1" applyFill="1" applyBorder="1"/>
    <xf numFmtId="164" fontId="37" fillId="2" borderId="0" xfId="1" applyNumberFormat="1" applyFont="1" applyFill="1" applyBorder="1"/>
    <xf numFmtId="0" fontId="37" fillId="5" borderId="0" xfId="0" applyFont="1" applyFill="1" applyBorder="1"/>
    <xf numFmtId="164" fontId="37" fillId="2" borderId="3" xfId="1" applyNumberFormat="1" applyFont="1" applyFill="1" applyBorder="1"/>
    <xf numFmtId="3" fontId="19" fillId="2" borderId="0" xfId="0" applyNumberFormat="1" applyFont="1" applyFill="1" applyAlignment="1"/>
    <xf numFmtId="0" fontId="17" fillId="2" borderId="1" xfId="0" applyFont="1" applyFill="1" applyBorder="1" applyAlignment="1">
      <alignment vertical="center"/>
    </xf>
    <xf numFmtId="0" fontId="2" fillId="2" borderId="0" xfId="0" applyFont="1" applyFill="1" applyBorder="1"/>
    <xf numFmtId="0" fontId="24" fillId="5" borderId="0" xfId="0" applyFont="1" applyFill="1" applyBorder="1"/>
    <xf numFmtId="0" fontId="2" fillId="2" borderId="3" xfId="0" applyFont="1" applyFill="1" applyBorder="1"/>
    <xf numFmtId="3" fontId="7" fillId="2" borderId="0" xfId="0" applyNumberFormat="1" applyFont="1" applyFill="1"/>
    <xf numFmtId="164" fontId="19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colors>
    <mruColors>
      <color rgb="FFCC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MACRO</a:t>
            </a:r>
            <a:r>
              <a:rPr lang="es-ES" sz="1000" b="1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 REGIÓN SUR: </a:t>
            </a: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NÚMERO DE HOTELES SEGÚN CATEGORÍA</a:t>
            </a:r>
          </a:p>
          <a:p>
            <a:pPr>
              <a:defRPr sz="10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(Unidades</a:t>
            </a:r>
            <a:r>
              <a:rPr lang="es-ES" sz="1000" b="1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 al </a:t>
            </a:r>
            <a:r>
              <a:rPr lang="es-ES" sz="1000" b="1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2017) </a:t>
            </a:r>
            <a:endParaRPr lang="es-PE" sz="1000" b="1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0777921801468E-2"/>
          <c:y val="0.1516183779684013"/>
          <c:w val="0.84029959413650834"/>
          <c:h val="0.6115799281891790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chemeClr val="accent2">
                  <a:lumMod val="40000"/>
                  <a:lumOff val="60000"/>
                </a:schemeClr>
              </a:fgClr>
              <a:bgClr>
                <a:schemeClr val="accent2">
                  <a:lumMod val="60000"/>
                  <a:lumOff val="40000"/>
                </a:schemeClr>
              </a:bgClr>
            </a:patt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Sur!$R$118:$V$118</c:f>
              <c:strCache>
                <c:ptCount val="5"/>
                <c:pt idx="0">
                  <c:v>Hotel 1 Estrella</c:v>
                </c:pt>
                <c:pt idx="1">
                  <c:v>Hotel 2 Estrellas</c:v>
                </c:pt>
                <c:pt idx="2">
                  <c:v>Hotel 3 Estrellas</c:v>
                </c:pt>
                <c:pt idx="3">
                  <c:v>Hotel 4 Estrellas</c:v>
                </c:pt>
                <c:pt idx="4">
                  <c:v>Hotel 5 Estrellas</c:v>
                </c:pt>
              </c:strCache>
            </c:strRef>
          </c:cat>
          <c:val>
            <c:numRef>
              <c:f>Sur!$R$119:$V$119</c:f>
              <c:numCache>
                <c:formatCode>General</c:formatCode>
                <c:ptCount val="5"/>
                <c:pt idx="0">
                  <c:v>135</c:v>
                </c:pt>
                <c:pt idx="1">
                  <c:v>381</c:v>
                </c:pt>
                <c:pt idx="2">
                  <c:v>226</c:v>
                </c:pt>
                <c:pt idx="3">
                  <c:v>26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47168"/>
        <c:axId val="103048704"/>
      </c:barChart>
      <c:catAx>
        <c:axId val="103047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103048704"/>
        <c:crosses val="autoZero"/>
        <c:auto val="1"/>
        <c:lblAlgn val="ctr"/>
        <c:lblOffset val="100"/>
        <c:noMultiLvlLbl val="0"/>
      </c:catAx>
      <c:valAx>
        <c:axId val="103048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04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MACRO REGIÓN SUR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Arribo de ciudadanos nacionales y extranjeros a establecimientos de hospedaje </a:t>
            </a:r>
            <a:endParaRPr lang="es-PE" sz="10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(Miles de arribos)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33075887910484"/>
          <c:y val="2.64315071890577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190611204391128E-2"/>
          <c:y val="0.22098504827532642"/>
          <c:w val="0.94284569952114961"/>
          <c:h val="0.590254368634456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Sur!$S$11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80849194109685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8.80849194109685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08297217938388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4.84467056760326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6.60636895582263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7.48721814993232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0.1012976573226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628686500629183E-7"/>
                  <c:y val="-0.118914641204807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0.1321273791164528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0.132127379116452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Sur!$R$16:$R$26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Sur!$S$16:$S$26</c:f>
              <c:numCache>
                <c:formatCode>#,##0</c:formatCode>
                <c:ptCount val="11"/>
                <c:pt idx="0">
                  <c:v>2091.0940000000001</c:v>
                </c:pt>
                <c:pt idx="1">
                  <c:v>2354.5700000000002</c:v>
                </c:pt>
                <c:pt idx="2">
                  <c:v>2587.6849999999999</c:v>
                </c:pt>
                <c:pt idx="3">
                  <c:v>2881.3629999999998</c:v>
                </c:pt>
                <c:pt idx="4">
                  <c:v>3189.3690000000001</c:v>
                </c:pt>
                <c:pt idx="5">
                  <c:v>3388.4470000000001</c:v>
                </c:pt>
                <c:pt idx="6">
                  <c:v>3672.491</c:v>
                </c:pt>
                <c:pt idx="7">
                  <c:v>4006.2249999999999</c:v>
                </c:pt>
                <c:pt idx="8">
                  <c:v>4256.2439999999997</c:v>
                </c:pt>
                <c:pt idx="9">
                  <c:v>4511.4769999999999</c:v>
                </c:pt>
                <c:pt idx="10">
                  <c:v>4447.585</c:v>
                </c:pt>
              </c:numCache>
            </c:numRef>
          </c:val>
        </c:ser>
        <c:ser>
          <c:idx val="2"/>
          <c:order val="1"/>
          <c:tx>
            <c:strRef>
              <c:f>Sur!$T$11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60636895582263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7.48721814993232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7.48721814993232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7.04679355287748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9.68934113520653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1145103952342590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0.123318887175355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6746581367352899E-17"/>
                  <c:y val="-0.132127379116452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0.13653162508700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9.68934113520654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9.68934113520653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Sur!$R$16:$R$26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Sur!$T$16:$T$26</c:f>
              <c:numCache>
                <c:formatCode>#,##0</c:formatCode>
                <c:ptCount val="11"/>
                <c:pt idx="0">
                  <c:v>1440.827</c:v>
                </c:pt>
                <c:pt idx="1">
                  <c:v>1708.6</c:v>
                </c:pt>
                <c:pt idx="2">
                  <c:v>1602.2619999999999</c:v>
                </c:pt>
                <c:pt idx="3">
                  <c:v>1582.3040000000001</c:v>
                </c:pt>
                <c:pt idx="4">
                  <c:v>1963.9190000000001</c:v>
                </c:pt>
                <c:pt idx="5">
                  <c:v>2274.8980000000001</c:v>
                </c:pt>
                <c:pt idx="6">
                  <c:v>2466.6480000000001</c:v>
                </c:pt>
                <c:pt idx="7">
                  <c:v>2606.9989999999998</c:v>
                </c:pt>
                <c:pt idx="8">
                  <c:v>2826.3809999999999</c:v>
                </c:pt>
                <c:pt idx="9">
                  <c:v>2975.498</c:v>
                </c:pt>
                <c:pt idx="10">
                  <c:v>3109.4760000000001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66624"/>
        <c:axId val="103097088"/>
      </c:barChart>
      <c:catAx>
        <c:axId val="10306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103097088"/>
        <c:crosses val="autoZero"/>
        <c:auto val="1"/>
        <c:lblAlgn val="ctr"/>
        <c:lblOffset val="100"/>
        <c:noMultiLvlLbl val="0"/>
      </c:catAx>
      <c:valAx>
        <c:axId val="103097088"/>
        <c:scaling>
          <c:orientation val="minMax"/>
          <c:max val="7000"/>
          <c:min val="2000"/>
        </c:scaling>
        <c:delete val="1"/>
        <c:axPos val="l"/>
        <c:numFmt formatCode="#,##0" sourceLinked="1"/>
        <c:majorTickMark val="out"/>
        <c:minorTickMark val="none"/>
        <c:tickLblPos val="nextTo"/>
        <c:crossAx val="10306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650039033004811E-2"/>
          <c:y val="0.21273894585460659"/>
          <c:w val="0.14848481481481479"/>
          <c:h val="0.11574965277777778"/>
        </c:manualLayout>
      </c:layout>
      <c:overlay val="0"/>
      <c:txPr>
        <a:bodyPr/>
        <a:lstStyle/>
        <a:p>
          <a:pPr>
            <a:defRPr sz="7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 Arribos de ciudadanos Extranjeros a la Macro Región Sur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(Miles</a:t>
            </a:r>
            <a:r>
              <a:rPr lang="en-US" sz="1000" b="0" baseline="0">
                <a:solidFill>
                  <a:sysClr val="windowText" lastClr="000000"/>
                </a:solidFill>
              </a:rPr>
              <a:t> </a:t>
            </a:r>
            <a:r>
              <a:rPr lang="en-US" sz="1000" b="0">
                <a:solidFill>
                  <a:sysClr val="windowText" lastClr="000000"/>
                </a:solidFill>
              </a:rPr>
              <a:t>de arribos y variación</a:t>
            </a:r>
            <a:r>
              <a:rPr lang="en-US" sz="1000" b="0" baseline="0">
                <a:solidFill>
                  <a:sysClr val="windowText" lastClr="000000"/>
                </a:solidFill>
              </a:rPr>
              <a:t> %, 2004 - 2017)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804475675411245"/>
          <c:y val="2.09225700164744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477336213611683E-2"/>
          <c:y val="0.18549616681999387"/>
          <c:w val="0.88942664936970484"/>
          <c:h val="0.63204109168966582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1"/>
              <c:layout>
                <c:manualLayout>
                  <c:x val="-4.6985188011969756E-3"/>
                  <c:y val="1.9472554431156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7261576203618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3.8945108862312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Sur!$Q$30:$Q$42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Sur!$S$30:$S$42</c:f>
              <c:numCache>
                <c:formatCode>#,##0</c:formatCode>
                <c:ptCount val="13"/>
                <c:pt idx="0">
                  <c:v>1017.8339999999999</c:v>
                </c:pt>
                <c:pt idx="1">
                  <c:v>1216.3699999999999</c:v>
                </c:pt>
                <c:pt idx="2">
                  <c:v>1249.4159999999999</c:v>
                </c:pt>
                <c:pt idx="3">
                  <c:v>1440.827</c:v>
                </c:pt>
                <c:pt idx="4">
                  <c:v>1708.6</c:v>
                </c:pt>
                <c:pt idx="5">
                  <c:v>1602.2619999999999</c:v>
                </c:pt>
                <c:pt idx="6">
                  <c:v>1582.3040000000001</c:v>
                </c:pt>
                <c:pt idx="7">
                  <c:v>1963.9190000000001</c:v>
                </c:pt>
                <c:pt idx="8">
                  <c:v>2466.6480000000001</c:v>
                </c:pt>
                <c:pt idx="9">
                  <c:v>2606.9989999999998</c:v>
                </c:pt>
                <c:pt idx="10">
                  <c:v>2826.3809999999999</c:v>
                </c:pt>
                <c:pt idx="11">
                  <c:v>2975.498</c:v>
                </c:pt>
                <c:pt idx="12">
                  <c:v>3109.4760000000001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03776"/>
        <c:axId val="104202240"/>
      </c:barChart>
      <c:lineChart>
        <c:grouping val="standard"/>
        <c:varyColors val="0"/>
        <c:ser>
          <c:idx val="1"/>
          <c:order val="0"/>
          <c:spPr>
            <a:ln w="19050">
              <a:solidFill>
                <a:schemeClr val="accent2">
                  <a:alpha val="98000"/>
                </a:schemeClr>
              </a:solidFill>
              <a:prstDash val="sysDash"/>
            </a:ln>
          </c:spPr>
          <c:marker>
            <c:symbol val="circle"/>
            <c:size val="15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-4.853681384269226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182398295567327E-2"/>
                  <c:y val="3.1964668266593855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430744734159378E-2"/>
                  <c:y val="-3.4870950027457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8534438310620404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911679924540516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650" b="1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Sur!$Q$30:$Q$42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Sur!$R$30:$R$42</c:f>
              <c:numCache>
                <c:formatCode>0.0%</c:formatCode>
                <c:ptCount val="13"/>
                <c:pt idx="0">
                  <c:v>0.19505734726880797</c:v>
                </c:pt>
                <c:pt idx="1">
                  <c:v>2.7167720348249214E-2</c:v>
                </c:pt>
                <c:pt idx="2">
                  <c:v>0.15320037521530061</c:v>
                </c:pt>
                <c:pt idx="3">
                  <c:v>0.18584673940729868</c:v>
                </c:pt>
                <c:pt idx="4">
                  <c:v>-6.2236919115065015E-2</c:v>
                </c:pt>
                <c:pt idx="5">
                  <c:v>-1.245614013188856E-2</c:v>
                </c:pt>
                <c:pt idx="6">
                  <c:v>0.24117679030072603</c:v>
                </c:pt>
                <c:pt idx="7">
                  <c:v>0.15834614360368215</c:v>
                </c:pt>
                <c:pt idx="8">
                  <c:v>8.428949341904568E-2</c:v>
                </c:pt>
                <c:pt idx="9">
                  <c:v>5.6899484644748588E-2</c:v>
                </c:pt>
                <c:pt idx="10">
                  <c:v>8.4151163847780541E-2</c:v>
                </c:pt>
                <c:pt idx="11">
                  <c:v>5.2758987553341186E-2</c:v>
                </c:pt>
                <c:pt idx="12">
                  <c:v>4.5027084541814588E-2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29856"/>
        <c:axId val="103131392"/>
      </c:lineChart>
      <c:catAx>
        <c:axId val="103129856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low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103131392"/>
        <c:crosses val="autoZero"/>
        <c:auto val="1"/>
        <c:lblAlgn val="ctr"/>
        <c:lblOffset val="100"/>
        <c:noMultiLvlLbl val="0"/>
      </c:catAx>
      <c:valAx>
        <c:axId val="103131392"/>
        <c:scaling>
          <c:orientation val="minMax"/>
          <c:max val="0.4"/>
          <c:min val="-0.15000000000000002"/>
        </c:scaling>
        <c:delete val="0"/>
        <c:axPos val="l"/>
        <c:numFmt formatCode="0.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103129856"/>
        <c:crosses val="autoZero"/>
        <c:crossBetween val="between"/>
        <c:majorUnit val="5.000000000000001E-2"/>
        <c:minorUnit val="1.0000000000000002E-2"/>
      </c:valAx>
      <c:valAx>
        <c:axId val="104202240"/>
        <c:scaling>
          <c:orientation val="minMax"/>
          <c:max val="3500"/>
          <c:min val="-128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104203776"/>
        <c:crosses val="max"/>
        <c:crossBetween val="between"/>
      </c:valAx>
      <c:catAx>
        <c:axId val="10420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2022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MACRO REGIÓN SUR: </a:t>
            </a:r>
          </a:p>
          <a:p>
            <a:pPr>
              <a:defRPr sz="9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NÚMERO DE ARRIBOS A ESTABLECIMIENTOS DE HOSPEDAJE </a:t>
            </a:r>
          </a:p>
          <a:p>
            <a:pPr>
              <a:defRPr sz="9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900" b="0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(Miles)</a:t>
            </a:r>
            <a:endParaRPr lang="en-US" sz="900" b="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3773662509506691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278429054852097E-2"/>
          <c:y val="0.21652847222222221"/>
          <c:w val="0.92353092117391056"/>
          <c:h val="0.60244513888888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Sur!$U$36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Sur!$J$37:$J$42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Madre de Dios</c:v>
                </c:pt>
                <c:pt idx="5">
                  <c:v>Moquegua</c:v>
                </c:pt>
              </c:strCache>
            </c:strRef>
          </c:cat>
          <c:val>
            <c:numRef>
              <c:f>Sur!$U$37:$U$42</c:f>
              <c:numCache>
                <c:formatCode>#,##0</c:formatCode>
                <c:ptCount val="6"/>
                <c:pt idx="0">
                  <c:v>3239.8040000000001</c:v>
                </c:pt>
                <c:pt idx="1">
                  <c:v>1799.7539999999999</c:v>
                </c:pt>
                <c:pt idx="2">
                  <c:v>1116.585</c:v>
                </c:pt>
                <c:pt idx="3">
                  <c:v>691.24099999999999</c:v>
                </c:pt>
                <c:pt idx="4">
                  <c:v>434.34399999999999</c:v>
                </c:pt>
                <c:pt idx="5">
                  <c:v>205.24700000000001</c:v>
                </c:pt>
              </c:numCache>
            </c:numRef>
          </c:val>
        </c:ser>
        <c:ser>
          <c:idx val="1"/>
          <c:order val="1"/>
          <c:tx>
            <c:strRef>
              <c:f>Sur!$V$36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Sur!$J$37:$J$42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Madre de Dios</c:v>
                </c:pt>
                <c:pt idx="5">
                  <c:v>Moquegua</c:v>
                </c:pt>
              </c:strCache>
            </c:strRef>
          </c:cat>
          <c:val>
            <c:numRef>
              <c:f>Sur!$V$37:$V$42</c:f>
              <c:numCache>
                <c:formatCode>#,##0</c:formatCode>
                <c:ptCount val="6"/>
                <c:pt idx="0">
                  <c:v>3270.8029999999999</c:v>
                </c:pt>
                <c:pt idx="1">
                  <c:v>1781.3240000000001</c:v>
                </c:pt>
                <c:pt idx="2">
                  <c:v>1142.442</c:v>
                </c:pt>
                <c:pt idx="3">
                  <c:v>706.91800000000001</c:v>
                </c:pt>
                <c:pt idx="4">
                  <c:v>436.69400000000002</c:v>
                </c:pt>
                <c:pt idx="5">
                  <c:v>218.88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-7"/>
        <c:axId val="104242176"/>
        <c:axId val="104248064"/>
      </c:barChart>
      <c:catAx>
        <c:axId val="104242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04248064"/>
        <c:crosses val="autoZero"/>
        <c:auto val="1"/>
        <c:lblAlgn val="ctr"/>
        <c:lblOffset val="100"/>
        <c:noMultiLvlLbl val="0"/>
      </c:catAx>
      <c:valAx>
        <c:axId val="1042480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424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32158409934938"/>
          <c:y val="0.2041829861111111"/>
          <c:w val="0.17230722222222219"/>
          <c:h val="0.15948124999999999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prstDash val="sysDot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ARRIBOS A ESTABLECIMIENTOS</a:t>
            </a:r>
            <a:r>
              <a:rPr lang="en-US" sz="100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  <a:r>
              <a:rPr lang="en-US" sz="10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DE HOSPEDAJE POR REGIONES, 2017</a:t>
            </a:r>
          </a:p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10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(Miles de arribos</a:t>
            </a:r>
            <a:r>
              <a:rPr lang="en-US" sz="100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y %)</a:t>
            </a:r>
            <a:endParaRPr lang="en-US" sz="100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8726851890437823"/>
          <c:y val="2.204859967051070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482552024356788"/>
          <c:y val="0.25935996705107078"/>
          <c:w val="0.46557804697200822"/>
          <c:h val="0.53327402526084577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6.8014630913775159E-2"/>
                  <c:y val="3.4868204283360791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9825338438147555E-2"/>
                  <c:y val="4.184514003294893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0314329175629833"/>
                  <c:y val="2.092257001647446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0316211463613618"/>
                  <c:y val="-6.276771004942342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0399320014238999E-2"/>
                  <c:y val="-6.625507962657879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9437612948812655"/>
                  <c:y val="-2.789676002196595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3.7535637612630006E-2"/>
                  <c:y val="-3.1383855024711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3.0497705560261879E-2"/>
                  <c:y val="-2.7896760021965953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Sur!$S$78:$S$83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Madre de Dios</c:v>
                </c:pt>
                <c:pt idx="5">
                  <c:v>Moquegua</c:v>
                </c:pt>
              </c:strCache>
            </c:strRef>
          </c:cat>
          <c:val>
            <c:numRef>
              <c:f>Sur!$T$78:$T$83</c:f>
              <c:numCache>
                <c:formatCode>#,##0</c:formatCode>
                <c:ptCount val="6"/>
                <c:pt idx="0">
                  <c:v>3270.8029999999999</c:v>
                </c:pt>
                <c:pt idx="1">
                  <c:v>1781.3240000000001</c:v>
                </c:pt>
                <c:pt idx="2">
                  <c:v>1142.442</c:v>
                </c:pt>
                <c:pt idx="3">
                  <c:v>706.91800000000001</c:v>
                </c:pt>
                <c:pt idx="4">
                  <c:v>436.69400000000002</c:v>
                </c:pt>
                <c:pt idx="5">
                  <c:v>218.88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N°</a:t>
            </a:r>
            <a:r>
              <a:rPr lang="en-US" sz="1000" baseline="0">
                <a:latin typeface="Arial Narrow" panose="020B0606020202030204" pitchFamily="34" charset="0"/>
              </a:rPr>
              <a:t> de visitantes extranjeros a establecimientos de hospedaje según lugar de procedencia</a:t>
            </a:r>
            <a:endParaRPr lang="en-US" sz="10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86569444444444"/>
          <c:y val="0.19598765432098766"/>
          <c:w val="0.69034846045826626"/>
          <c:h val="0.6313407407407407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ashHorz">
              <a:fgClr>
                <a:schemeClr val="accent2">
                  <a:lumMod val="40000"/>
                  <a:lumOff val="60000"/>
                </a:schemeClr>
              </a:fgClr>
              <a:bgClr>
                <a:srgbClr val="FF5050"/>
              </a:bgClr>
            </a:pattFill>
            <a:ln>
              <a:solidFill>
                <a:srgbClr val="CC0000"/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dashHorz"/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Sur!$R$124:$R$133</c:f>
              <c:strCache>
                <c:ptCount val="10"/>
                <c:pt idx="0">
                  <c:v>Estados Unidos</c:v>
                </c:pt>
                <c:pt idx="1">
                  <c:v>Chile</c:v>
                </c:pt>
                <c:pt idx="2">
                  <c:v>Francia</c:v>
                </c:pt>
                <c:pt idx="3">
                  <c:v>Brasil</c:v>
                </c:pt>
                <c:pt idx="4">
                  <c:v>Argentina</c:v>
                </c:pt>
                <c:pt idx="5">
                  <c:v>Reino Unido</c:v>
                </c:pt>
                <c:pt idx="6">
                  <c:v>Alemania</c:v>
                </c:pt>
                <c:pt idx="7">
                  <c:v>Espana</c:v>
                </c:pt>
                <c:pt idx="8">
                  <c:v>Canada</c:v>
                </c:pt>
                <c:pt idx="9">
                  <c:v>Otros</c:v>
                </c:pt>
              </c:strCache>
            </c:strRef>
          </c:cat>
          <c:val>
            <c:numRef>
              <c:f>Sur!$S$124:$S$133</c:f>
              <c:numCache>
                <c:formatCode>#,##0</c:formatCode>
                <c:ptCount val="10"/>
                <c:pt idx="0">
                  <c:v>584939</c:v>
                </c:pt>
                <c:pt idx="1">
                  <c:v>380300</c:v>
                </c:pt>
                <c:pt idx="2">
                  <c:v>217443</c:v>
                </c:pt>
                <c:pt idx="3">
                  <c:v>193434</c:v>
                </c:pt>
                <c:pt idx="4">
                  <c:v>156212</c:v>
                </c:pt>
                <c:pt idx="5">
                  <c:v>155054</c:v>
                </c:pt>
                <c:pt idx="6">
                  <c:v>142611</c:v>
                </c:pt>
                <c:pt idx="7">
                  <c:v>126939</c:v>
                </c:pt>
                <c:pt idx="8">
                  <c:v>117783</c:v>
                </c:pt>
                <c:pt idx="9">
                  <c:v>579712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23808"/>
        <c:axId val="104425344"/>
      </c:barChart>
      <c:catAx>
        <c:axId val="10442380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104425344"/>
        <c:crosses val="autoZero"/>
        <c:auto val="1"/>
        <c:lblAlgn val="ctr"/>
        <c:lblOffset val="100"/>
        <c:noMultiLvlLbl val="0"/>
      </c:catAx>
      <c:valAx>
        <c:axId val="104425344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one"/>
        <c:spPr>
          <a:ln>
            <a:solidFill>
              <a:schemeClr val="bg1"/>
            </a:solidFill>
          </a:ln>
        </c:spPr>
        <c:crossAx val="10442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16</xdr:col>
      <xdr:colOff>8679</xdr:colOff>
      <xdr:row>84</xdr:row>
      <xdr:rowOff>169368</xdr:rowOff>
    </xdr:from>
    <xdr:to>
      <xdr:col>22</xdr:col>
      <xdr:colOff>804914</xdr:colOff>
      <xdr:row>99</xdr:row>
      <xdr:rowOff>182016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14584</xdr:colOff>
      <xdr:row>10</xdr:row>
      <xdr:rowOff>95913</xdr:rowOff>
    </xdr:from>
    <xdr:to>
      <xdr:col>22</xdr:col>
      <xdr:colOff>810649</xdr:colOff>
      <xdr:row>25</xdr:row>
      <xdr:rowOff>132020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738554</xdr:colOff>
      <xdr:row>27</xdr:row>
      <xdr:rowOff>4440</xdr:rowOff>
    </xdr:from>
    <xdr:to>
      <xdr:col>22</xdr:col>
      <xdr:colOff>807035</xdr:colOff>
      <xdr:row>44</xdr:row>
      <xdr:rowOff>26940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742968</xdr:colOff>
      <xdr:row>45</xdr:row>
      <xdr:rowOff>42392</xdr:rowOff>
    </xdr:from>
    <xdr:to>
      <xdr:col>22</xdr:col>
      <xdr:colOff>789918</xdr:colOff>
      <xdr:row>60</xdr:row>
      <xdr:rowOff>64892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739865</xdr:colOff>
      <xdr:row>64</xdr:row>
      <xdr:rowOff>49986</xdr:rowOff>
    </xdr:from>
    <xdr:to>
      <xdr:col>22</xdr:col>
      <xdr:colOff>802822</xdr:colOff>
      <xdr:row>83</xdr:row>
      <xdr:rowOff>72486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655146</xdr:colOff>
      <xdr:row>120</xdr:row>
      <xdr:rowOff>26052</xdr:rowOff>
    </xdr:from>
    <xdr:to>
      <xdr:col>21</xdr:col>
      <xdr:colOff>499533</xdr:colOff>
      <xdr:row>140</xdr:row>
      <xdr:rowOff>30815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0.00164</cdr:x>
      <cdr:y>0.87106</cdr:y>
    </cdr:from>
    <cdr:to>
      <cdr:x>0.99471</cdr:x>
      <cdr:y>0.99614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833" y="2508648"/>
          <a:ext cx="5354301" cy="360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 b="1">
              <a:latin typeface="Arial Narrow" panose="020B0606020202030204" pitchFamily="34" charset="0"/>
            </a:rPr>
            <a:t>Nota: </a:t>
          </a:r>
          <a:r>
            <a:rPr lang="es-PE" sz="700">
              <a:latin typeface="Arial Narrow" panose="020B0606020202030204" pitchFamily="34" charset="0"/>
            </a:rPr>
            <a:t>se consideran hoteles, apart-hotel, hostales y resort.</a:t>
          </a:r>
        </a:p>
        <a:p xmlns:a="http://schemas.openxmlformats.org/drawingml/2006/main">
          <a:pPr algn="l"/>
          <a:endParaRPr lang="es-PE" sz="60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0.92218</cdr:y>
    </cdr:from>
    <cdr:to>
      <cdr:x>0.98768</cdr:x>
      <cdr:y>0.98723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8571"/>
          <a:ext cx="5327680" cy="187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0.04641</cdr:x>
      <cdr:y>0.3355</cdr:y>
    </cdr:from>
    <cdr:to>
      <cdr:x>0.21557</cdr:x>
      <cdr:y>0.653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51185" y="968600"/>
          <a:ext cx="915545" cy="91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Total arribos en la macro región :</a:t>
          </a:r>
        </a:p>
        <a:p xmlns:a="http://schemas.openxmlformats.org/drawingml/2006/main"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7'557,061 </a:t>
          </a:r>
          <a:r>
            <a:rPr lang="es-PE" sz="750" baseline="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entre nacionales y extranjeros</a:t>
          </a:r>
          <a:endParaRPr lang="es-PE" sz="750">
            <a:solidFill>
              <a:schemeClr val="accent2">
                <a:lumMod val="75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0.92311</cdr:y>
    </cdr:from>
    <cdr:to>
      <cdr:x>1</cdr:x>
      <cdr:y>0.99101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8555"/>
          <a:ext cx="539956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                     Elaboración: CIE- 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0.9321</cdr:y>
    </cdr:from>
    <cdr:to>
      <cdr:x>0.99938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4438"/>
          <a:ext cx="539663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0.74677</cdr:x>
      <cdr:y>0.74368</cdr:y>
    </cdr:from>
    <cdr:to>
      <cdr:x>0.77347</cdr:x>
      <cdr:y>0.80618</cdr:y>
    </cdr:to>
    <cdr:sp macro="" textlink="">
      <cdr:nvSpPr>
        <cdr:cNvPr id="3" name="1 Flecha abajo"/>
        <cdr:cNvSpPr/>
      </cdr:nvSpPr>
      <cdr:spPr>
        <a:xfrm xmlns:a="http://schemas.openxmlformats.org/drawingml/2006/main" rot="10800000">
          <a:off x="4033060" y="2141793"/>
          <a:ext cx="144198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0.28703</cdr:x>
      <cdr:y>0.52338</cdr:y>
    </cdr:from>
    <cdr:to>
      <cdr:x>0.31371</cdr:x>
      <cdr:y>0.58588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1550174" y="1507347"/>
          <a:ext cx="144089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0.59421</cdr:x>
      <cdr:y>0.70162</cdr:y>
    </cdr:from>
    <cdr:to>
      <cdr:x>0.62091</cdr:x>
      <cdr:y>0.76412</cdr:y>
    </cdr:to>
    <cdr:sp macro="" textlink="">
      <cdr:nvSpPr>
        <cdr:cNvPr id="6" name="1 Flecha abajo"/>
        <cdr:cNvSpPr/>
      </cdr:nvSpPr>
      <cdr:spPr>
        <a:xfrm xmlns:a="http://schemas.openxmlformats.org/drawingml/2006/main" rot="10800000">
          <a:off x="3209120" y="2020661"/>
          <a:ext cx="144197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0.13285</cdr:x>
      <cdr:y>0.26566</cdr:y>
    </cdr:from>
    <cdr:to>
      <cdr:x>0.15955</cdr:x>
      <cdr:y>0.32816</cdr:y>
    </cdr:to>
    <cdr:sp macro="" textlink="">
      <cdr:nvSpPr>
        <cdr:cNvPr id="7" name="1 Flecha abajo"/>
        <cdr:cNvSpPr/>
      </cdr:nvSpPr>
      <cdr:spPr>
        <a:xfrm xmlns:a="http://schemas.openxmlformats.org/drawingml/2006/main" rot="10800000">
          <a:off x="717473" y="765114"/>
          <a:ext cx="144197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0.43919</cdr:x>
      <cdr:y>0.62892</cdr:y>
    </cdr:from>
    <cdr:to>
      <cdr:x>0.46589</cdr:x>
      <cdr:y>0.69142</cdr:y>
    </cdr:to>
    <cdr:sp macro="" textlink="">
      <cdr:nvSpPr>
        <cdr:cNvPr id="8" name="1 Flecha abajo"/>
        <cdr:cNvSpPr/>
      </cdr:nvSpPr>
      <cdr:spPr>
        <a:xfrm xmlns:a="http://schemas.openxmlformats.org/drawingml/2006/main" rot="10800000">
          <a:off x="2371898" y="1811296"/>
          <a:ext cx="144197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0.90339</cdr:x>
      <cdr:y>0.77984</cdr:y>
    </cdr:from>
    <cdr:to>
      <cdr:x>0.92793</cdr:x>
      <cdr:y>0.80863</cdr:y>
    </cdr:to>
    <cdr:sp macro="" textlink="">
      <cdr:nvSpPr>
        <cdr:cNvPr id="9" name="1 Flecha abajo"/>
        <cdr:cNvSpPr/>
      </cdr:nvSpPr>
      <cdr:spPr>
        <a:xfrm xmlns:a="http://schemas.openxmlformats.org/drawingml/2006/main" rot="10800000">
          <a:off x="4878906" y="2245953"/>
          <a:ext cx="132540" cy="82905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0.90866</cdr:y>
    </cdr:from>
    <cdr:to>
      <cdr:x>0.99852</cdr:x>
      <cdr:y>0.97657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16947"/>
          <a:ext cx="539999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0.90105</cdr:y>
    </cdr:from>
    <cdr:to>
      <cdr:x>1</cdr:x>
      <cdr:y>0.99454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919413"/>
          <a:ext cx="3600000" cy="302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</a:t>
          </a:r>
        </a:p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Elaboración: CIE- PERUCÁMARAS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55" t="s">
        <v>120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2:18" ht="19.5" customHeight="1" x14ac:dyDescent="0.25">
      <c r="B4" s="156" t="s">
        <v>153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2:18" ht="15" customHeight="1" x14ac:dyDescent="0.25">
      <c r="B5" s="157" t="s">
        <v>121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58" t="s"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</row>
    <row r="9" spans="2:15" x14ac:dyDescent="0.25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</row>
    <row r="10" spans="2:15" x14ac:dyDescent="0.25"/>
    <row r="11" spans="2:15" x14ac:dyDescent="0.25">
      <c r="G11" s="5"/>
    </row>
    <row r="12" spans="2:15" x14ac:dyDescent="0.25">
      <c r="F12" s="5" t="s">
        <v>116</v>
      </c>
      <c r="G12" s="5"/>
      <c r="J12" s="2">
        <v>2</v>
      </c>
    </row>
    <row r="13" spans="2:15" x14ac:dyDescent="0.25">
      <c r="G13" s="5" t="s">
        <v>106</v>
      </c>
      <c r="J13" s="2">
        <v>3</v>
      </c>
    </row>
    <row r="14" spans="2:15" x14ac:dyDescent="0.25">
      <c r="G14" s="5" t="s">
        <v>104</v>
      </c>
      <c r="J14" s="2">
        <v>4</v>
      </c>
    </row>
    <row r="15" spans="2:15" x14ac:dyDescent="0.25">
      <c r="G15" s="5" t="s">
        <v>117</v>
      </c>
      <c r="J15" s="2">
        <v>5</v>
      </c>
    </row>
    <row r="16" spans="2:15" x14ac:dyDescent="0.25">
      <c r="G16" s="5" t="s">
        <v>118</v>
      </c>
      <c r="J16" s="2">
        <v>6</v>
      </c>
    </row>
    <row r="17" spans="7:10" x14ac:dyDescent="0.25">
      <c r="G17" s="96" t="s">
        <v>105</v>
      </c>
      <c r="J17" s="2">
        <v>7</v>
      </c>
    </row>
    <row r="18" spans="7:10" x14ac:dyDescent="0.25">
      <c r="G18" s="5" t="s">
        <v>119</v>
      </c>
      <c r="J18" s="2">
        <v>8</v>
      </c>
    </row>
    <row r="19" spans="7:10" x14ac:dyDescent="0.25">
      <c r="G19" s="5"/>
      <c r="J19" s="2"/>
    </row>
    <row r="20" spans="7:10" x14ac:dyDescent="0.25">
      <c r="G20" s="96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64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3" customWidth="1"/>
    <col min="17" max="22" width="11.42578125" style="3" customWidth="1"/>
    <col min="23" max="23" width="12.7109375" style="3" customWidth="1"/>
    <col min="24" max="16384" width="11.42578125" style="3" hidden="1"/>
  </cols>
  <sheetData>
    <row r="1" spans="2:23" x14ac:dyDescent="0.25">
      <c r="B1" s="185" t="s">
        <v>154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23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23" x14ac:dyDescent="0.25">
      <c r="B3" s="7" t="str">
        <f>+B6</f>
        <v>1. Arribo de vivistantes a establecimientos de hospedaje</v>
      </c>
      <c r="C3" s="22"/>
      <c r="D3" s="22"/>
      <c r="E3" s="22"/>
      <c r="F3" s="22"/>
      <c r="G3" s="22"/>
      <c r="H3" s="7"/>
      <c r="I3" s="22"/>
      <c r="J3" s="22" t="str">
        <f>+B80</f>
        <v>3. Establecimientos de Hospedaje Colectivo, según categoría, 2017</v>
      </c>
      <c r="K3" s="22"/>
      <c r="L3" s="23"/>
      <c r="M3" s="8"/>
      <c r="N3" s="24"/>
      <c r="O3" s="24"/>
    </row>
    <row r="4" spans="2:23" x14ac:dyDescent="0.25">
      <c r="B4" s="7" t="str">
        <f>+B49</f>
        <v>2. Arribo de vivistantes a establecimientos de hospedaje</v>
      </c>
      <c r="C4" s="22"/>
      <c r="D4" s="22"/>
      <c r="E4" s="22"/>
      <c r="F4" s="22"/>
      <c r="G4" s="22"/>
      <c r="H4" s="7"/>
      <c r="I4" s="22"/>
      <c r="J4" s="22" t="str">
        <f>+B130</f>
        <v>4. Visitas a los principales surs turísticos en la macro región</v>
      </c>
      <c r="K4" s="22"/>
      <c r="L4" s="23"/>
      <c r="M4" s="8"/>
      <c r="N4" s="24"/>
      <c r="O4" s="24"/>
    </row>
    <row r="5" spans="2:23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23" x14ac:dyDescent="0.25">
      <c r="B6" s="40" t="s">
        <v>89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23" ht="15" customHeight="1" x14ac:dyDescent="0.25">
      <c r="B7" s="31"/>
      <c r="C7" s="15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3,531,921.0 arribos de turistas nacionales y extranjeros, mientras que el 2017 los  arribos de turistas extranjeros y nacionales sumaron 7,557,061.0, representando un  crecimiento promedio anual de 7.9%   en el periodo 2006 – 2016.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32"/>
    </row>
    <row r="8" spans="2:23" ht="15" customHeight="1" x14ac:dyDescent="0.25">
      <c r="B8" s="31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32"/>
    </row>
    <row r="9" spans="2:23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23" x14ac:dyDescent="0.25">
      <c r="B10" s="31"/>
      <c r="C10" s="33"/>
      <c r="D10" s="33"/>
      <c r="E10" s="33"/>
      <c r="F10" s="168" t="s">
        <v>88</v>
      </c>
      <c r="G10" s="168"/>
      <c r="H10" s="168"/>
      <c r="I10" s="168"/>
      <c r="J10" s="168"/>
      <c r="K10" s="168"/>
      <c r="L10" s="168"/>
      <c r="M10" s="33"/>
      <c r="N10" s="33"/>
      <c r="O10" s="32"/>
    </row>
    <row r="11" spans="2:23" ht="15" customHeight="1" x14ac:dyDescent="0.25">
      <c r="B11" s="31"/>
      <c r="C11" s="33"/>
      <c r="D11" s="33"/>
      <c r="E11" s="33"/>
      <c r="F11" s="18" t="s">
        <v>4</v>
      </c>
      <c r="G11" s="19" t="s">
        <v>5</v>
      </c>
      <c r="H11" s="18" t="s">
        <v>6</v>
      </c>
      <c r="I11" s="19" t="s">
        <v>7</v>
      </c>
      <c r="J11" s="18" t="s">
        <v>6</v>
      </c>
      <c r="K11" s="18" t="s">
        <v>8</v>
      </c>
      <c r="L11" s="18" t="s">
        <v>6</v>
      </c>
      <c r="M11" s="33"/>
      <c r="N11" s="33"/>
      <c r="O11" s="32"/>
      <c r="R11" s="82" t="s">
        <v>4</v>
      </c>
      <c r="S11" s="85" t="s">
        <v>5</v>
      </c>
      <c r="T11" s="86" t="s">
        <v>7</v>
      </c>
      <c r="U11" s="12"/>
      <c r="V11" s="12"/>
      <c r="W11" s="13"/>
    </row>
    <row r="12" spans="2:23" x14ac:dyDescent="0.25">
      <c r="B12" s="31"/>
      <c r="C12" s="33"/>
      <c r="D12" s="33"/>
      <c r="E12" s="33"/>
      <c r="F12" s="41">
        <v>2003</v>
      </c>
      <c r="G12" s="25">
        <f>+Arequipa!G12+Cusco!G12+'Madre de Dios'!G12+Moquegua!G12+Puno!G12+Tacna!G12</f>
        <v>1510872</v>
      </c>
      <c r="H12" s="42"/>
      <c r="I12" s="25">
        <f>+Arequipa!I12+Cusco!I12+'Madre de Dios'!I12+Moquegua!I12+Puno!I12+Tacna!I12</f>
        <v>841202</v>
      </c>
      <c r="J12" s="42"/>
      <c r="K12" s="25">
        <f>+I12+G12</f>
        <v>2352074</v>
      </c>
      <c r="L12" s="42"/>
      <c r="M12" s="33"/>
      <c r="N12" s="33"/>
      <c r="O12" s="32"/>
      <c r="R12" s="82">
        <v>2003</v>
      </c>
      <c r="S12" s="87">
        <f>+G12/1000</f>
        <v>1510.8720000000001</v>
      </c>
      <c r="T12" s="87">
        <f>+I12/1000</f>
        <v>841.202</v>
      </c>
      <c r="V12" s="83"/>
      <c r="W12" s="83"/>
    </row>
    <row r="13" spans="2:23" x14ac:dyDescent="0.25">
      <c r="B13" s="31"/>
      <c r="C13" s="33"/>
      <c r="D13" s="33"/>
      <c r="E13" s="33"/>
      <c r="F13" s="41">
        <v>2004</v>
      </c>
      <c r="G13" s="25">
        <f>+Arequipa!G13+Cusco!G13+'Madre de Dios'!G13+Moquegua!G13+Puno!G13+Tacna!G13</f>
        <v>1432628</v>
      </c>
      <c r="H13" s="43">
        <f>+G13/G12-1</f>
        <v>-5.1787312227640769E-2</v>
      </c>
      <c r="I13" s="25">
        <f>+Arequipa!I13+Cusco!I13+'Madre de Dios'!I13+Moquegua!I13+Puno!I13+Tacna!I13</f>
        <v>1017834</v>
      </c>
      <c r="J13" s="43">
        <f>+I13/I12-1</f>
        <v>0.20997572521225583</v>
      </c>
      <c r="K13" s="25">
        <f>+I13+G13</f>
        <v>2450462</v>
      </c>
      <c r="L13" s="43">
        <f>+K13/K12-1</f>
        <v>4.1830316563169267E-2</v>
      </c>
      <c r="M13" s="33"/>
      <c r="N13" s="33"/>
      <c r="O13" s="32"/>
      <c r="R13" s="82">
        <v>2004</v>
      </c>
      <c r="S13" s="87">
        <f t="shared" ref="S13:S26" si="0">+G13/1000</f>
        <v>1432.6279999999999</v>
      </c>
      <c r="T13" s="87">
        <f t="shared" ref="T13:T26" si="1">+I13/1000</f>
        <v>1017.8339999999999</v>
      </c>
      <c r="U13" s="14"/>
      <c r="V13" s="83"/>
      <c r="W13" s="83"/>
    </row>
    <row r="14" spans="2:23" x14ac:dyDescent="0.25">
      <c r="B14" s="31"/>
      <c r="C14" s="33"/>
      <c r="D14" s="33"/>
      <c r="E14" s="33"/>
      <c r="F14" s="41">
        <v>2005</v>
      </c>
      <c r="G14" s="25">
        <f>+Arequipa!G14+Cusco!G14+'Madre de Dios'!G14+Moquegua!G14+Puno!G14+Tacna!G14</f>
        <v>1610953</v>
      </c>
      <c r="H14" s="43">
        <f t="shared" ref="H14:J26" si="2">+G14/G13-1</f>
        <v>0.12447404350606028</v>
      </c>
      <c r="I14" s="25">
        <f>+Arequipa!I14+Cusco!I14+'Madre de Dios'!I14+Moquegua!I14+Puno!I14+Tacna!I14</f>
        <v>1216370</v>
      </c>
      <c r="J14" s="43">
        <f t="shared" si="2"/>
        <v>0.19505734726880797</v>
      </c>
      <c r="K14" s="25">
        <f t="shared" ref="K14:K26" si="3">+I14+G14</f>
        <v>2827323</v>
      </c>
      <c r="L14" s="43">
        <f t="shared" ref="L14:L26" si="4">+K14/K13-1</f>
        <v>0.15379181558416333</v>
      </c>
      <c r="M14" s="33"/>
      <c r="N14" s="33"/>
      <c r="O14" s="32"/>
      <c r="R14" s="82">
        <v>2005</v>
      </c>
      <c r="S14" s="87">
        <f t="shared" si="0"/>
        <v>1610.953</v>
      </c>
      <c r="T14" s="87">
        <f t="shared" si="1"/>
        <v>1216.3699999999999</v>
      </c>
      <c r="U14" s="14"/>
      <c r="V14" s="83"/>
      <c r="W14" s="83"/>
    </row>
    <row r="15" spans="2:23" ht="14.25" customHeight="1" x14ac:dyDescent="0.25">
      <c r="B15" s="31"/>
      <c r="C15" s="33"/>
      <c r="D15" s="33"/>
      <c r="E15" s="33"/>
      <c r="F15" s="41">
        <v>2006</v>
      </c>
      <c r="G15" s="25">
        <f>+Arequipa!G15+Cusco!G15+'Madre de Dios'!G15+Moquegua!G15+Puno!G15+Tacna!G15</f>
        <v>1813438</v>
      </c>
      <c r="H15" s="43">
        <f t="shared" si="2"/>
        <v>0.12569268004715228</v>
      </c>
      <c r="I15" s="25">
        <f>+Arequipa!I15+Cusco!I15+'Madre de Dios'!I15+Moquegua!I15+Puno!I15+Tacna!I15</f>
        <v>1249416</v>
      </c>
      <c r="J15" s="43">
        <f t="shared" si="2"/>
        <v>2.7167720348249214E-2</v>
      </c>
      <c r="K15" s="25">
        <f t="shared" si="3"/>
        <v>3062854</v>
      </c>
      <c r="L15" s="43">
        <f t="shared" si="4"/>
        <v>8.3305303285121646E-2</v>
      </c>
      <c r="M15" s="33"/>
      <c r="N15" s="33"/>
      <c r="O15" s="32"/>
      <c r="R15" s="82">
        <v>2006</v>
      </c>
      <c r="S15" s="87">
        <f>+G15/1000</f>
        <v>1813.4380000000001</v>
      </c>
      <c r="T15" s="87">
        <f>+I15/1000</f>
        <v>1249.4159999999999</v>
      </c>
      <c r="U15" s="14"/>
      <c r="V15" s="83"/>
      <c r="W15" s="83"/>
    </row>
    <row r="16" spans="2:23" x14ac:dyDescent="0.25">
      <c r="B16" s="31"/>
      <c r="C16" s="33"/>
      <c r="D16" s="33"/>
      <c r="E16" s="33"/>
      <c r="F16" s="41">
        <v>2007</v>
      </c>
      <c r="G16" s="25">
        <f>+Arequipa!G16+Cusco!G16+'Madre de Dios'!G16+Moquegua!G16+Puno!G16+Tacna!G16</f>
        <v>2091094</v>
      </c>
      <c r="H16" s="43">
        <f t="shared" si="2"/>
        <v>0.15311028003163063</v>
      </c>
      <c r="I16" s="25">
        <f>+Arequipa!I16+Cusco!I16+'Madre de Dios'!I16+Moquegua!I16+Puno!I16+Tacna!I16</f>
        <v>1440827</v>
      </c>
      <c r="J16" s="43">
        <f t="shared" si="2"/>
        <v>0.15320037521530061</v>
      </c>
      <c r="K16" s="25">
        <f t="shared" si="3"/>
        <v>3531921</v>
      </c>
      <c r="L16" s="43">
        <f t="shared" si="4"/>
        <v>0.15314703214714109</v>
      </c>
      <c r="M16" s="33"/>
      <c r="N16" s="33"/>
      <c r="O16" s="32"/>
      <c r="R16" s="82">
        <v>2007</v>
      </c>
      <c r="S16" s="87">
        <f t="shared" si="0"/>
        <v>2091.0940000000001</v>
      </c>
      <c r="T16" s="87">
        <f t="shared" si="1"/>
        <v>1440.827</v>
      </c>
      <c r="U16" s="14"/>
      <c r="V16" s="83"/>
      <c r="W16" s="83"/>
    </row>
    <row r="17" spans="2:23" x14ac:dyDescent="0.25">
      <c r="B17" s="31"/>
      <c r="C17" s="33"/>
      <c r="D17" s="33"/>
      <c r="E17" s="33"/>
      <c r="F17" s="41">
        <v>2008</v>
      </c>
      <c r="G17" s="25">
        <f>+Arequipa!G17+Cusco!G17+'Madre de Dios'!G17+Moquegua!G17+Puno!G17+Tacna!G17</f>
        <v>2354570</v>
      </c>
      <c r="H17" s="43">
        <f t="shared" si="2"/>
        <v>0.12599911816494136</v>
      </c>
      <c r="I17" s="25">
        <f>+Arequipa!I17+Cusco!I17+'Madre de Dios'!I17+Moquegua!I17+Puno!I17+Tacna!I17</f>
        <v>1708600</v>
      </c>
      <c r="J17" s="43">
        <f t="shared" si="2"/>
        <v>0.18584673940729868</v>
      </c>
      <c r="K17" s="25">
        <f t="shared" si="3"/>
        <v>4063170</v>
      </c>
      <c r="L17" s="43">
        <f t="shared" si="4"/>
        <v>0.15041361344152371</v>
      </c>
      <c r="M17" s="33"/>
      <c r="N17" s="33"/>
      <c r="O17" s="32"/>
      <c r="R17" s="82">
        <v>2008</v>
      </c>
      <c r="S17" s="87">
        <f t="shared" si="0"/>
        <v>2354.5700000000002</v>
      </c>
      <c r="T17" s="87">
        <f t="shared" si="1"/>
        <v>1708.6</v>
      </c>
      <c r="U17" s="14"/>
      <c r="V17" s="83"/>
      <c r="W17" s="83"/>
    </row>
    <row r="18" spans="2:23" ht="15" customHeight="1" x14ac:dyDescent="0.25">
      <c r="B18" s="31"/>
      <c r="C18" s="33"/>
      <c r="D18" s="33"/>
      <c r="E18" s="33"/>
      <c r="F18" s="41">
        <v>2009</v>
      </c>
      <c r="G18" s="25">
        <f>+Arequipa!G18+Cusco!G18+'Madre de Dios'!G18+Moquegua!G18+Puno!G18+Tacna!G18</f>
        <v>2587685</v>
      </c>
      <c r="H18" s="43">
        <f t="shared" si="2"/>
        <v>9.9005338554385647E-2</v>
      </c>
      <c r="I18" s="25">
        <f>+Arequipa!I18+Cusco!I18+'Madre de Dios'!I18+Moquegua!I18+Puno!I18+Tacna!I18</f>
        <v>1602262</v>
      </c>
      <c r="J18" s="43">
        <f t="shared" si="2"/>
        <v>-6.2236919115065015E-2</v>
      </c>
      <c r="K18" s="25">
        <f t="shared" si="3"/>
        <v>4189947</v>
      </c>
      <c r="L18" s="43">
        <f t="shared" si="4"/>
        <v>3.1201500306411001E-2</v>
      </c>
      <c r="O18" s="32"/>
      <c r="R18" s="82">
        <v>2009</v>
      </c>
      <c r="S18" s="87">
        <f t="shared" si="0"/>
        <v>2587.6849999999999</v>
      </c>
      <c r="T18" s="87">
        <f t="shared" si="1"/>
        <v>1602.2619999999999</v>
      </c>
      <c r="U18" s="14"/>
      <c r="V18" s="83"/>
      <c r="W18" s="83"/>
    </row>
    <row r="19" spans="2:23" x14ac:dyDescent="0.25">
      <c r="B19" s="31"/>
      <c r="C19" s="33"/>
      <c r="D19" s="33"/>
      <c r="E19" s="33"/>
      <c r="F19" s="41">
        <v>2010</v>
      </c>
      <c r="G19" s="25">
        <f>+Arequipa!G19+Cusco!G19+'Madre de Dios'!G19+Moquegua!G19+Puno!G19+Tacna!G19</f>
        <v>2881363</v>
      </c>
      <c r="H19" s="43">
        <f t="shared" si="2"/>
        <v>0.1134906296554643</v>
      </c>
      <c r="I19" s="25">
        <f>+Arequipa!I19+Cusco!I19+'Madre de Dios'!I19+Moquegua!I19+Puno!I19+Tacna!I19</f>
        <v>1582304</v>
      </c>
      <c r="J19" s="43">
        <f t="shared" si="2"/>
        <v>-1.245614013188856E-2</v>
      </c>
      <c r="K19" s="25">
        <f t="shared" si="3"/>
        <v>4463667</v>
      </c>
      <c r="L19" s="43">
        <f t="shared" si="4"/>
        <v>6.5327795315788029E-2</v>
      </c>
      <c r="O19" s="32"/>
      <c r="R19" s="82">
        <v>2010</v>
      </c>
      <c r="S19" s="87">
        <f t="shared" si="0"/>
        <v>2881.3629999999998</v>
      </c>
      <c r="T19" s="87">
        <f t="shared" si="1"/>
        <v>1582.3040000000001</v>
      </c>
      <c r="U19" s="16"/>
      <c r="V19" s="83"/>
      <c r="W19" s="83"/>
    </row>
    <row r="20" spans="2:23" x14ac:dyDescent="0.25">
      <c r="B20" s="31"/>
      <c r="C20" s="33"/>
      <c r="D20" s="33"/>
      <c r="E20" s="33"/>
      <c r="F20" s="41">
        <v>2011</v>
      </c>
      <c r="G20" s="25">
        <f>+Arequipa!G20+Cusco!G20+'Madre de Dios'!G20+Moquegua!G20+Puno!G20+Tacna!G20</f>
        <v>3189369</v>
      </c>
      <c r="H20" s="43">
        <f t="shared" si="2"/>
        <v>0.10689593779055251</v>
      </c>
      <c r="I20" s="25">
        <f>+Arequipa!I20+Cusco!I20+'Madre de Dios'!I20+Moquegua!I20+Puno!I20+Tacna!I20</f>
        <v>1963919</v>
      </c>
      <c r="J20" s="43">
        <f t="shared" si="2"/>
        <v>0.24117679030072603</v>
      </c>
      <c r="K20" s="25">
        <f t="shared" si="3"/>
        <v>5153288</v>
      </c>
      <c r="L20" s="43">
        <f t="shared" si="4"/>
        <v>0.15449651598114289</v>
      </c>
      <c r="O20" s="32"/>
      <c r="R20" s="82">
        <v>2011</v>
      </c>
      <c r="S20" s="87">
        <f t="shared" si="0"/>
        <v>3189.3690000000001</v>
      </c>
      <c r="T20" s="87">
        <f t="shared" si="1"/>
        <v>1963.9190000000001</v>
      </c>
      <c r="U20" s="16"/>
      <c r="V20" s="83"/>
      <c r="W20" s="83"/>
    </row>
    <row r="21" spans="2:23" x14ac:dyDescent="0.25">
      <c r="B21" s="31"/>
      <c r="C21" s="33"/>
      <c r="D21" s="33"/>
      <c r="E21" s="33"/>
      <c r="F21" s="41">
        <v>2012</v>
      </c>
      <c r="G21" s="25">
        <f>+Arequipa!G21+Cusco!G21+'Madre de Dios'!G21+Moquegua!G21+Puno!G21+Tacna!G21</f>
        <v>3388447</v>
      </c>
      <c r="H21" s="43">
        <f t="shared" si="2"/>
        <v>6.2419243430283489E-2</v>
      </c>
      <c r="I21" s="25">
        <f>+Arequipa!I21+Cusco!I21+'Madre de Dios'!I21+Moquegua!I21+Puno!I21+Tacna!I21</f>
        <v>2274898</v>
      </c>
      <c r="J21" s="43">
        <f t="shared" si="2"/>
        <v>0.15834614360368215</v>
      </c>
      <c r="K21" s="25">
        <f t="shared" si="3"/>
        <v>5663345</v>
      </c>
      <c r="L21" s="43">
        <f t="shared" si="4"/>
        <v>9.897700264374909E-2</v>
      </c>
      <c r="M21" s="58"/>
      <c r="N21" s="59"/>
      <c r="O21" s="32"/>
      <c r="R21" s="82">
        <v>2012</v>
      </c>
      <c r="S21" s="87">
        <f>+G21/1000</f>
        <v>3388.4470000000001</v>
      </c>
      <c r="T21" s="87">
        <f>+I21/1000</f>
        <v>2274.8980000000001</v>
      </c>
      <c r="U21" s="16"/>
      <c r="V21" s="83"/>
      <c r="W21" s="83"/>
    </row>
    <row r="22" spans="2:23" ht="15" customHeight="1" x14ac:dyDescent="0.25">
      <c r="B22" s="31"/>
      <c r="C22" s="33"/>
      <c r="D22" s="33"/>
      <c r="E22" s="33"/>
      <c r="F22" s="41">
        <v>2013</v>
      </c>
      <c r="G22" s="25">
        <f>+Arequipa!G22+Cusco!G22+'Madre de Dios'!G22+Moquegua!G22+Puno!G22+Tacna!G22</f>
        <v>3672491</v>
      </c>
      <c r="H22" s="43">
        <f t="shared" si="2"/>
        <v>8.3827192811338103E-2</v>
      </c>
      <c r="I22" s="25">
        <f>+Arequipa!I22+Cusco!I22+'Madre de Dios'!I22+Moquegua!I22+Puno!I22+Tacna!I22</f>
        <v>2466648</v>
      </c>
      <c r="J22" s="43">
        <f t="shared" si="2"/>
        <v>8.428949341904568E-2</v>
      </c>
      <c r="K22" s="25">
        <f t="shared" si="3"/>
        <v>6139139</v>
      </c>
      <c r="L22" s="43">
        <f t="shared" si="4"/>
        <v>8.4012893440184255E-2</v>
      </c>
      <c r="M22" s="58"/>
      <c r="N22" s="59"/>
      <c r="O22" s="32"/>
      <c r="R22" s="82">
        <v>2013</v>
      </c>
      <c r="S22" s="87">
        <f t="shared" si="0"/>
        <v>3672.491</v>
      </c>
      <c r="T22" s="87">
        <f t="shared" si="1"/>
        <v>2466.6480000000001</v>
      </c>
      <c r="U22" s="16"/>
      <c r="V22" s="83"/>
      <c r="W22" s="83"/>
    </row>
    <row r="23" spans="2:23" x14ac:dyDescent="0.25">
      <c r="B23" s="31"/>
      <c r="C23" s="33"/>
      <c r="D23" s="33"/>
      <c r="E23" s="33"/>
      <c r="F23" s="41">
        <v>2014</v>
      </c>
      <c r="G23" s="25">
        <f>+Arequipa!G23+Cusco!G23+'Madre de Dios'!G23+Moquegua!G23+Puno!G23+Tacna!G23</f>
        <v>4006225</v>
      </c>
      <c r="H23" s="43">
        <f t="shared" si="2"/>
        <v>9.0874014395133873E-2</v>
      </c>
      <c r="I23" s="25">
        <f>+Arequipa!I23+Cusco!I23+'Madre de Dios'!I23+Moquegua!I23+Puno!I23+Tacna!I23</f>
        <v>2606999</v>
      </c>
      <c r="J23" s="43">
        <f t="shared" si="2"/>
        <v>5.6899484644748588E-2</v>
      </c>
      <c r="K23" s="25">
        <f t="shared" si="3"/>
        <v>6613224</v>
      </c>
      <c r="L23" s="43">
        <f t="shared" si="4"/>
        <v>7.7223369596290281E-2</v>
      </c>
      <c r="M23" s="161" t="s">
        <v>9</v>
      </c>
      <c r="N23" s="162"/>
      <c r="O23" s="32"/>
      <c r="R23" s="82">
        <v>2014</v>
      </c>
      <c r="S23" s="87">
        <f t="shared" si="0"/>
        <v>4006.2249999999999</v>
      </c>
      <c r="T23" s="87">
        <f t="shared" si="1"/>
        <v>2606.9989999999998</v>
      </c>
      <c r="U23" s="16"/>
      <c r="V23" s="83"/>
      <c r="W23" s="83"/>
    </row>
    <row r="24" spans="2:23" ht="15" customHeight="1" x14ac:dyDescent="0.25">
      <c r="B24" s="31"/>
      <c r="C24" s="33"/>
      <c r="D24" s="33"/>
      <c r="E24" s="33"/>
      <c r="F24" s="41">
        <v>2015</v>
      </c>
      <c r="G24" s="25">
        <f>+Arequipa!G24+Cusco!G24+'Madre de Dios'!G24+Moquegua!G24+Puno!G24+Tacna!G24</f>
        <v>4256244</v>
      </c>
      <c r="H24" s="43">
        <f t="shared" si="2"/>
        <v>6.240762812872469E-2</v>
      </c>
      <c r="I24" s="25">
        <f>+Arequipa!I24+Cusco!I24+'Madre de Dios'!I24+Moquegua!I24+Puno!I24+Tacna!I24</f>
        <v>2826381</v>
      </c>
      <c r="J24" s="43">
        <f t="shared" si="2"/>
        <v>8.4151163847780541E-2</v>
      </c>
      <c r="K24" s="25">
        <f t="shared" si="3"/>
        <v>7082625</v>
      </c>
      <c r="L24" s="43">
        <f t="shared" si="4"/>
        <v>7.0979147235901818E-2</v>
      </c>
      <c r="M24" s="161"/>
      <c r="N24" s="162"/>
      <c r="O24" s="32"/>
      <c r="R24" s="82">
        <v>2015</v>
      </c>
      <c r="S24" s="87">
        <f t="shared" si="0"/>
        <v>4256.2439999999997</v>
      </c>
      <c r="T24" s="87">
        <f t="shared" si="1"/>
        <v>2826.3809999999999</v>
      </c>
      <c r="U24" s="16"/>
      <c r="V24" s="83"/>
      <c r="W24" s="83"/>
    </row>
    <row r="25" spans="2:23" x14ac:dyDescent="0.25">
      <c r="B25" s="31"/>
      <c r="C25" s="33"/>
      <c r="D25" s="33"/>
      <c r="E25" s="33"/>
      <c r="F25" s="41">
        <v>2016</v>
      </c>
      <c r="G25" s="25">
        <f>+Arequipa!G25+Cusco!G25+'Madre de Dios'!G25+Moquegua!G25+Puno!G25+Tacna!G25</f>
        <v>4511477</v>
      </c>
      <c r="H25" s="43">
        <f t="shared" si="2"/>
        <v>5.9966721832676928E-2</v>
      </c>
      <c r="I25" s="25">
        <f>+Arequipa!I25+Cusco!I25+'Madre de Dios'!I25+Moquegua!I25+Puno!I25+Tacna!I25</f>
        <v>2975498</v>
      </c>
      <c r="J25" s="43">
        <f t="shared" si="2"/>
        <v>5.2758987553341186E-2</v>
      </c>
      <c r="K25" s="25">
        <f t="shared" si="3"/>
        <v>7486975</v>
      </c>
      <c r="L25" s="43">
        <f t="shared" si="4"/>
        <v>5.7090414923845367E-2</v>
      </c>
      <c r="M25" s="161"/>
      <c r="N25" s="162"/>
      <c r="O25" s="32"/>
      <c r="R25" s="82">
        <v>2016</v>
      </c>
      <c r="S25" s="87">
        <f t="shared" si="0"/>
        <v>4511.4769999999999</v>
      </c>
      <c r="T25" s="87">
        <f t="shared" si="1"/>
        <v>2975.498</v>
      </c>
      <c r="U25" s="16"/>
      <c r="V25" s="83"/>
      <c r="W25" s="83"/>
    </row>
    <row r="26" spans="2:23" x14ac:dyDescent="0.25">
      <c r="B26" s="31"/>
      <c r="C26" s="160" t="s">
        <v>10</v>
      </c>
      <c r="D26" s="160"/>
      <c r="E26" s="33"/>
      <c r="F26" s="41">
        <v>2017</v>
      </c>
      <c r="G26" s="25">
        <f>+Arequipa!G26+Cusco!G26+'Madre de Dios'!G26+Moquegua!G26+Puno!G26+Tacna!G26</f>
        <v>4447585</v>
      </c>
      <c r="H26" s="43">
        <f t="shared" si="2"/>
        <v>-1.416210256641004E-2</v>
      </c>
      <c r="I26" s="25">
        <f>+Arequipa!I26+Cusco!I26+'Madre de Dios'!I26+Moquegua!I26+Puno!I26+Tacna!I26</f>
        <v>3109476</v>
      </c>
      <c r="J26" s="43">
        <f t="shared" si="2"/>
        <v>4.5027084541814588E-2</v>
      </c>
      <c r="K26" s="25">
        <f t="shared" si="3"/>
        <v>7557061</v>
      </c>
      <c r="L26" s="43">
        <f t="shared" si="4"/>
        <v>9.3610570357187672E-3</v>
      </c>
      <c r="M26" s="45">
        <f>+(K26/K16)^(1/10)-1</f>
        <v>7.9031677711561388E-2</v>
      </c>
      <c r="N26" s="33"/>
      <c r="O26" s="32"/>
      <c r="R26" s="82">
        <v>2017</v>
      </c>
      <c r="S26" s="87">
        <f t="shared" si="0"/>
        <v>4447.585</v>
      </c>
      <c r="T26" s="87">
        <f t="shared" si="1"/>
        <v>3109.4760000000001</v>
      </c>
      <c r="U26" s="16"/>
      <c r="V26" s="83"/>
      <c r="W26" s="84"/>
    </row>
    <row r="27" spans="2:23" ht="15" customHeight="1" x14ac:dyDescent="0.25">
      <c r="B27" s="31"/>
      <c r="C27" s="160"/>
      <c r="D27" s="160"/>
      <c r="E27" s="33"/>
      <c r="F27" s="169" t="s">
        <v>11</v>
      </c>
      <c r="G27" s="169"/>
      <c r="H27" s="169"/>
      <c r="I27" s="169"/>
      <c r="J27" s="169"/>
      <c r="K27" s="169"/>
      <c r="L27" s="169"/>
      <c r="M27" s="33"/>
      <c r="N27" s="33"/>
      <c r="O27" s="32"/>
      <c r="S27" s="15"/>
      <c r="T27" s="16"/>
    </row>
    <row r="28" spans="2:23" x14ac:dyDescent="0.25">
      <c r="B28" s="31"/>
      <c r="C28" s="160"/>
      <c r="D28" s="160"/>
      <c r="E28" s="33"/>
      <c r="F28" s="44">
        <v>2007</v>
      </c>
      <c r="G28" s="26">
        <f>+G16/K16</f>
        <v>0.59205571132536661</v>
      </c>
      <c r="H28" s="27"/>
      <c r="I28" s="26">
        <f>+I16/K16</f>
        <v>0.40794428867463345</v>
      </c>
      <c r="J28" s="27"/>
      <c r="K28" s="26">
        <f>+I28+G28</f>
        <v>1</v>
      </c>
      <c r="L28" s="27"/>
      <c r="M28" s="33"/>
      <c r="N28" s="33"/>
      <c r="O28" s="32"/>
    </row>
    <row r="29" spans="2:23" x14ac:dyDescent="0.25">
      <c r="B29" s="31"/>
      <c r="C29" s="160"/>
      <c r="D29" s="160"/>
      <c r="E29" s="33"/>
      <c r="F29" s="44">
        <v>2012</v>
      </c>
      <c r="G29" s="26">
        <f>+G21/K21</f>
        <v>0.59831195168226547</v>
      </c>
      <c r="H29" s="27"/>
      <c r="I29" s="26">
        <f>+I21/K21</f>
        <v>0.40168804831773447</v>
      </c>
      <c r="J29" s="27"/>
      <c r="K29" s="26">
        <f>+I29+G29</f>
        <v>1</v>
      </c>
      <c r="L29" s="27"/>
      <c r="M29" s="33"/>
      <c r="N29" s="33"/>
      <c r="O29" s="32"/>
      <c r="Q29" s="82">
        <v>2003</v>
      </c>
      <c r="R29" s="154">
        <f t="shared" ref="R29:R41" si="5">+J13</f>
        <v>0.20997572521225583</v>
      </c>
      <c r="S29" s="88">
        <f>+I12/1000</f>
        <v>841.202</v>
      </c>
    </row>
    <row r="30" spans="2:23" x14ac:dyDescent="0.25">
      <c r="B30" s="31"/>
      <c r="C30" s="160"/>
      <c r="D30" s="160"/>
      <c r="E30" s="33"/>
      <c r="F30" s="44">
        <v>2017</v>
      </c>
      <c r="G30" s="26">
        <f>+G26/K26</f>
        <v>0.58853369054451199</v>
      </c>
      <c r="H30" s="27"/>
      <c r="I30" s="26">
        <f>+I26/K26</f>
        <v>0.41146630945548807</v>
      </c>
      <c r="J30" s="27"/>
      <c r="K30" s="26">
        <f>+I30+G30</f>
        <v>1</v>
      </c>
      <c r="L30" s="27"/>
      <c r="M30" s="33"/>
      <c r="N30" s="33"/>
      <c r="O30" s="32"/>
      <c r="Q30" s="82">
        <v>2004</v>
      </c>
      <c r="R30" s="154">
        <f t="shared" si="5"/>
        <v>0.19505734726880797</v>
      </c>
      <c r="S30" s="88">
        <f>+I13/1000</f>
        <v>1017.8339999999999</v>
      </c>
    </row>
    <row r="31" spans="2:23" x14ac:dyDescent="0.25">
      <c r="B31" s="31"/>
      <c r="C31" s="33"/>
      <c r="D31" s="33"/>
      <c r="E31" s="33"/>
      <c r="F31" s="170" t="s">
        <v>12</v>
      </c>
      <c r="G31" s="170"/>
      <c r="H31" s="170"/>
      <c r="I31" s="170"/>
      <c r="J31" s="170"/>
      <c r="K31" s="170"/>
      <c r="L31" s="170"/>
      <c r="M31" s="33"/>
      <c r="N31" s="33"/>
      <c r="O31" s="32"/>
      <c r="Q31" s="82">
        <v>2005</v>
      </c>
      <c r="R31" s="154">
        <f t="shared" si="5"/>
        <v>2.7167720348249214E-2</v>
      </c>
      <c r="S31" s="88">
        <f t="shared" ref="S31:S37" si="6">+I14/1000</f>
        <v>1216.3699999999999</v>
      </c>
    </row>
    <row r="32" spans="2:23" x14ac:dyDescent="0.25">
      <c r="B32" s="31"/>
      <c r="C32" s="33"/>
      <c r="D32" s="33"/>
      <c r="E32" s="33"/>
      <c r="F32" s="54"/>
      <c r="G32" s="54"/>
      <c r="H32" s="54"/>
      <c r="I32" s="54"/>
      <c r="J32" s="54"/>
      <c r="K32" s="54"/>
      <c r="L32" s="54"/>
      <c r="M32" s="33"/>
      <c r="N32" s="33"/>
      <c r="O32" s="32"/>
      <c r="Q32" s="82">
        <v>2006</v>
      </c>
      <c r="R32" s="154">
        <f t="shared" si="5"/>
        <v>0.15320037521530061</v>
      </c>
      <c r="S32" s="88">
        <f t="shared" si="6"/>
        <v>1249.4159999999999</v>
      </c>
    </row>
    <row r="33" spans="2:22" x14ac:dyDescent="0.25">
      <c r="B33" s="31"/>
      <c r="C33" s="33"/>
      <c r="D33" s="33"/>
      <c r="E33" s="33"/>
      <c r="F33" s="112"/>
      <c r="G33" s="112"/>
      <c r="H33" s="112"/>
      <c r="I33" s="112"/>
      <c r="J33" s="112"/>
      <c r="K33" s="112"/>
      <c r="L33" s="112"/>
      <c r="M33" s="33"/>
      <c r="N33" s="33"/>
      <c r="O33" s="32"/>
      <c r="Q33" s="82">
        <v>2007</v>
      </c>
      <c r="R33" s="154">
        <f t="shared" si="5"/>
        <v>0.18584673940729868</v>
      </c>
      <c r="S33" s="88">
        <f t="shared" si="6"/>
        <v>1440.827</v>
      </c>
    </row>
    <row r="34" spans="2:22" ht="15" customHeight="1" x14ac:dyDescent="0.25">
      <c r="B34" s="31"/>
      <c r="C34" s="163" t="s">
        <v>133</v>
      </c>
      <c r="D34" s="163"/>
      <c r="E34" s="163"/>
      <c r="F34" s="163"/>
      <c r="G34" s="163"/>
      <c r="H34" s="163"/>
      <c r="I34" s="89"/>
      <c r="J34" s="164" t="s">
        <v>132</v>
      </c>
      <c r="K34" s="164"/>
      <c r="L34" s="164"/>
      <c r="M34" s="164"/>
      <c r="N34" s="164"/>
      <c r="O34" s="32"/>
      <c r="Q34" s="82">
        <v>2008</v>
      </c>
      <c r="R34" s="154">
        <f t="shared" si="5"/>
        <v>-6.2236919115065015E-2</v>
      </c>
      <c r="S34" s="88">
        <f t="shared" si="6"/>
        <v>1708.6</v>
      </c>
    </row>
    <row r="35" spans="2:22" x14ac:dyDescent="0.25">
      <c r="B35" s="31"/>
      <c r="C35" s="167" t="s">
        <v>41</v>
      </c>
      <c r="D35" s="167"/>
      <c r="E35" s="167"/>
      <c r="F35" s="167"/>
      <c r="G35" s="167"/>
      <c r="H35" s="167"/>
      <c r="I35" s="89"/>
      <c r="J35" s="165" t="s">
        <v>37</v>
      </c>
      <c r="K35" s="165"/>
      <c r="L35" s="165"/>
      <c r="M35" s="165"/>
      <c r="N35" s="165"/>
      <c r="O35" s="32"/>
      <c r="Q35" s="82">
        <v>2009</v>
      </c>
      <c r="R35" s="154">
        <f t="shared" si="5"/>
        <v>-1.245614013188856E-2</v>
      </c>
      <c r="S35" s="88">
        <f t="shared" si="6"/>
        <v>1602.2619999999999</v>
      </c>
    </row>
    <row r="36" spans="2:22" x14ac:dyDescent="0.25">
      <c r="B36" s="31"/>
      <c r="C36" s="55" t="s">
        <v>3</v>
      </c>
      <c r="D36" s="56" t="s">
        <v>5</v>
      </c>
      <c r="E36" s="57" t="s">
        <v>7</v>
      </c>
      <c r="F36" s="57" t="s">
        <v>8</v>
      </c>
      <c r="G36" s="57" t="s">
        <v>38</v>
      </c>
      <c r="H36" s="57" t="s">
        <v>113</v>
      </c>
      <c r="I36" s="89"/>
      <c r="J36" s="57" t="s">
        <v>3</v>
      </c>
      <c r="K36" s="56">
        <v>2016</v>
      </c>
      <c r="L36" s="57">
        <v>2017</v>
      </c>
      <c r="M36" s="57" t="s">
        <v>39</v>
      </c>
      <c r="N36" s="57" t="s">
        <v>6</v>
      </c>
      <c r="O36" s="137"/>
      <c r="Q36" s="82">
        <v>2010</v>
      </c>
      <c r="R36" s="154">
        <f t="shared" si="5"/>
        <v>0.24117679030072603</v>
      </c>
      <c r="S36" s="88">
        <f t="shared" si="6"/>
        <v>1582.3040000000001</v>
      </c>
      <c r="U36" s="82">
        <v>2016</v>
      </c>
      <c r="V36" s="82">
        <v>2017</v>
      </c>
    </row>
    <row r="37" spans="2:22" x14ac:dyDescent="0.25">
      <c r="B37" s="31"/>
      <c r="C37" s="104" t="s">
        <v>104</v>
      </c>
      <c r="D37" s="113">
        <f>+Cusco!G26</f>
        <v>1207649</v>
      </c>
      <c r="E37" s="113">
        <f>+Cusco!I26</f>
        <v>2063154</v>
      </c>
      <c r="F37" s="113">
        <f t="shared" ref="F37:F42" si="7">+E37+D37</f>
        <v>3270803</v>
      </c>
      <c r="G37" s="114">
        <f t="shared" ref="G37:G43" si="8">+F37/F$43</f>
        <v>0.4328141588376751</v>
      </c>
      <c r="H37" s="114">
        <f t="shared" ref="H37:H42" si="9">+N37</f>
        <v>9.5681714078998947E-3</v>
      </c>
      <c r="I37" s="90"/>
      <c r="J37" s="104" t="s">
        <v>104</v>
      </c>
      <c r="K37" s="113">
        <f>+Cusco!K25</f>
        <v>3239804</v>
      </c>
      <c r="L37" s="113">
        <f t="shared" ref="L37:L42" si="10">+F37</f>
        <v>3270803</v>
      </c>
      <c r="M37" s="113">
        <f t="shared" ref="M37:M42" si="11">+L37-K37</f>
        <v>30999</v>
      </c>
      <c r="N37" s="114">
        <f t="shared" ref="N37:N42" si="12">+L37/K37-1</f>
        <v>9.5681714078998947E-3</v>
      </c>
      <c r="O37" s="138"/>
      <c r="Q37" s="82">
        <v>2011</v>
      </c>
      <c r="R37" s="154">
        <f t="shared" si="5"/>
        <v>0.15834614360368215</v>
      </c>
      <c r="S37" s="88">
        <f t="shared" si="6"/>
        <v>1963.9190000000001</v>
      </c>
      <c r="U37" s="139">
        <f>+K37/1000</f>
        <v>3239.8040000000001</v>
      </c>
      <c r="V37" s="139">
        <f>+L37/1000</f>
        <v>3270.8029999999999</v>
      </c>
    </row>
    <row r="38" spans="2:22" x14ac:dyDescent="0.25">
      <c r="B38" s="31"/>
      <c r="C38" s="104" t="s">
        <v>106</v>
      </c>
      <c r="D38" s="113">
        <f>+Arequipa!G26</f>
        <v>1439593</v>
      </c>
      <c r="E38" s="113">
        <f>+Arequipa!I26</f>
        <v>341731</v>
      </c>
      <c r="F38" s="113">
        <f t="shared" si="7"/>
        <v>1781324</v>
      </c>
      <c r="G38" s="114">
        <f t="shared" si="8"/>
        <v>0.23571650407479838</v>
      </c>
      <c r="H38" s="114">
        <f t="shared" si="9"/>
        <v>-1.0240288394969488E-2</v>
      </c>
      <c r="I38" s="89"/>
      <c r="J38" s="104" t="s">
        <v>106</v>
      </c>
      <c r="K38" s="113">
        <f>+Arequipa!K25</f>
        <v>1799754</v>
      </c>
      <c r="L38" s="113">
        <f t="shared" si="10"/>
        <v>1781324</v>
      </c>
      <c r="M38" s="113">
        <f t="shared" si="11"/>
        <v>-18430</v>
      </c>
      <c r="N38" s="114">
        <f t="shared" si="12"/>
        <v>-1.0240288394969488E-2</v>
      </c>
      <c r="O38" s="138"/>
      <c r="Q38" s="82">
        <v>2013</v>
      </c>
      <c r="R38" s="154">
        <f t="shared" si="5"/>
        <v>8.428949341904568E-2</v>
      </c>
      <c r="S38" s="88">
        <f>+I22/1000</f>
        <v>2466.6480000000001</v>
      </c>
      <c r="U38" s="139">
        <f t="shared" ref="U38:V42" si="13">+K38/1000</f>
        <v>1799.7539999999999</v>
      </c>
      <c r="V38" s="139">
        <f t="shared" si="13"/>
        <v>1781.3240000000001</v>
      </c>
    </row>
    <row r="39" spans="2:22" x14ac:dyDescent="0.25">
      <c r="B39" s="31"/>
      <c r="C39" s="104" t="s">
        <v>105</v>
      </c>
      <c r="D39" s="113">
        <f>+Puno!G26</f>
        <v>820814</v>
      </c>
      <c r="E39" s="113">
        <f>+Puno!I26</f>
        <v>321628</v>
      </c>
      <c r="F39" s="113">
        <f t="shared" si="7"/>
        <v>1142442</v>
      </c>
      <c r="G39" s="114">
        <f t="shared" si="8"/>
        <v>0.15117543711768372</v>
      </c>
      <c r="H39" s="114">
        <f t="shared" si="9"/>
        <v>2.3157215975496692E-2</v>
      </c>
      <c r="I39" s="90"/>
      <c r="J39" s="104" t="s">
        <v>105</v>
      </c>
      <c r="K39" s="113">
        <f>+Puno!K25</f>
        <v>1116585</v>
      </c>
      <c r="L39" s="113">
        <f t="shared" si="10"/>
        <v>1142442</v>
      </c>
      <c r="M39" s="113">
        <f t="shared" si="11"/>
        <v>25857</v>
      </c>
      <c r="N39" s="114">
        <f t="shared" si="12"/>
        <v>2.3157215975496692E-2</v>
      </c>
      <c r="O39" s="138"/>
      <c r="Q39" s="82">
        <v>2014</v>
      </c>
      <c r="R39" s="154">
        <f t="shared" si="5"/>
        <v>5.6899484644748588E-2</v>
      </c>
      <c r="S39" s="88">
        <f>+I23/1000</f>
        <v>2606.9989999999998</v>
      </c>
      <c r="U39" s="139">
        <f t="shared" si="13"/>
        <v>1116.585</v>
      </c>
      <c r="V39" s="139">
        <f t="shared" si="13"/>
        <v>1142.442</v>
      </c>
    </row>
    <row r="40" spans="2:22" x14ac:dyDescent="0.25">
      <c r="B40" s="31"/>
      <c r="C40" s="104" t="s">
        <v>119</v>
      </c>
      <c r="D40" s="113">
        <f>+Tacna!G26</f>
        <v>423909</v>
      </c>
      <c r="E40" s="113">
        <f>+Tacna!I26</f>
        <v>283009</v>
      </c>
      <c r="F40" s="113">
        <f t="shared" si="7"/>
        <v>706918</v>
      </c>
      <c r="G40" s="114">
        <f t="shared" si="8"/>
        <v>9.3544037821052389E-2</v>
      </c>
      <c r="H40" s="114">
        <f t="shared" si="9"/>
        <v>2.2679499624588262E-2</v>
      </c>
      <c r="I40" s="90"/>
      <c r="J40" s="104" t="s">
        <v>119</v>
      </c>
      <c r="K40" s="113">
        <f>+Tacna!K25</f>
        <v>691241</v>
      </c>
      <c r="L40" s="113">
        <f t="shared" si="10"/>
        <v>706918</v>
      </c>
      <c r="M40" s="113">
        <f t="shared" si="11"/>
        <v>15677</v>
      </c>
      <c r="N40" s="114">
        <f t="shared" si="12"/>
        <v>2.2679499624588262E-2</v>
      </c>
      <c r="O40" s="138"/>
      <c r="Q40" s="82">
        <v>2015</v>
      </c>
      <c r="R40" s="154">
        <f t="shared" si="5"/>
        <v>8.4151163847780541E-2</v>
      </c>
      <c r="S40" s="88">
        <f>+I24/1000</f>
        <v>2826.3809999999999</v>
      </c>
      <c r="U40" s="139">
        <f t="shared" si="13"/>
        <v>691.24099999999999</v>
      </c>
      <c r="V40" s="139">
        <f t="shared" si="13"/>
        <v>706.91800000000001</v>
      </c>
    </row>
    <row r="41" spans="2:22" x14ac:dyDescent="0.25">
      <c r="B41" s="31"/>
      <c r="C41" s="104" t="s">
        <v>117</v>
      </c>
      <c r="D41" s="113">
        <f>+'Madre de Dios'!G26</f>
        <v>349340</v>
      </c>
      <c r="E41" s="113">
        <f>+'Madre de Dios'!I26</f>
        <v>87354</v>
      </c>
      <c r="F41" s="113">
        <f t="shared" si="7"/>
        <v>436694</v>
      </c>
      <c r="G41" s="114">
        <f t="shared" si="8"/>
        <v>5.7786221389505787E-2</v>
      </c>
      <c r="H41" s="114">
        <f t="shared" si="9"/>
        <v>5.4104580701010985E-3</v>
      </c>
      <c r="I41" s="90"/>
      <c r="J41" s="104" t="s">
        <v>117</v>
      </c>
      <c r="K41" s="113">
        <f>+'Madre de Dios'!K25</f>
        <v>434344</v>
      </c>
      <c r="L41" s="113">
        <f t="shared" si="10"/>
        <v>436694</v>
      </c>
      <c r="M41" s="113">
        <f t="shared" si="11"/>
        <v>2350</v>
      </c>
      <c r="N41" s="114">
        <f t="shared" si="12"/>
        <v>5.4104580701010985E-3</v>
      </c>
      <c r="O41" s="138"/>
      <c r="Q41" s="82">
        <v>2016</v>
      </c>
      <c r="R41" s="154">
        <f t="shared" si="5"/>
        <v>5.2758987553341186E-2</v>
      </c>
      <c r="S41" s="88">
        <f>+I25/1000</f>
        <v>2975.498</v>
      </c>
      <c r="U41" s="139">
        <f t="shared" si="13"/>
        <v>434.34399999999999</v>
      </c>
      <c r="V41" s="139">
        <f t="shared" si="13"/>
        <v>436.69400000000002</v>
      </c>
    </row>
    <row r="42" spans="2:22" x14ac:dyDescent="0.25">
      <c r="B42" s="31"/>
      <c r="C42" s="104" t="s">
        <v>118</v>
      </c>
      <c r="D42" s="113">
        <f>+Moquegua!G26</f>
        <v>206280</v>
      </c>
      <c r="E42" s="113">
        <f>+Moquegua!I26</f>
        <v>12600</v>
      </c>
      <c r="F42" s="113">
        <f t="shared" si="7"/>
        <v>218880</v>
      </c>
      <c r="G42" s="114">
        <f t="shared" si="8"/>
        <v>2.8963640759284596E-2</v>
      </c>
      <c r="H42" s="114">
        <f t="shared" si="9"/>
        <v>6.6422408122895904E-2</v>
      </c>
      <c r="I42" s="90"/>
      <c r="J42" s="104" t="s">
        <v>118</v>
      </c>
      <c r="K42" s="113">
        <f>+Moquegua!K25</f>
        <v>205247</v>
      </c>
      <c r="L42" s="113">
        <f t="shared" si="10"/>
        <v>218880</v>
      </c>
      <c r="M42" s="113">
        <f t="shared" si="11"/>
        <v>13633</v>
      </c>
      <c r="N42" s="114">
        <f t="shared" si="12"/>
        <v>6.6422408122895904E-2</v>
      </c>
      <c r="O42" s="138"/>
      <c r="Q42" s="82">
        <v>2017</v>
      </c>
      <c r="R42" s="154">
        <f>+J26</f>
        <v>4.5027084541814588E-2</v>
      </c>
      <c r="S42" s="88">
        <f>+I26/1000</f>
        <v>3109.4760000000001</v>
      </c>
      <c r="U42" s="139">
        <f t="shared" si="13"/>
        <v>205.24700000000001</v>
      </c>
      <c r="V42" s="139">
        <f t="shared" si="13"/>
        <v>218.88</v>
      </c>
    </row>
    <row r="43" spans="2:22" x14ac:dyDescent="0.25">
      <c r="B43" s="31"/>
      <c r="C43" s="106" t="s">
        <v>8</v>
      </c>
      <c r="D43" s="115">
        <f>SUM(D37:D42)</f>
        <v>4447585</v>
      </c>
      <c r="E43" s="115">
        <f>SUM(E37:E42)</f>
        <v>3109476</v>
      </c>
      <c r="F43" s="115">
        <f>SUM(F37:F42)</f>
        <v>7557061</v>
      </c>
      <c r="G43" s="116">
        <f t="shared" si="8"/>
        <v>1</v>
      </c>
      <c r="H43" s="116">
        <f t="shared" ref="H43" si="14">+N43</f>
        <v>9.3610570357187672E-3</v>
      </c>
      <c r="I43" s="90"/>
      <c r="J43" s="106" t="s">
        <v>8</v>
      </c>
      <c r="K43" s="115">
        <f>SUM(K37:K42)</f>
        <v>7486975</v>
      </c>
      <c r="L43" s="115">
        <f>SUM(L37:L42)</f>
        <v>7557061</v>
      </c>
      <c r="M43" s="115">
        <f t="shared" ref="M43" si="15">+L43-K43</f>
        <v>70086</v>
      </c>
      <c r="N43" s="116">
        <f t="shared" ref="N43" si="16">+L43/K43-1</f>
        <v>9.3610570357187672E-3</v>
      </c>
      <c r="O43" s="137"/>
    </row>
    <row r="44" spans="2:22" x14ac:dyDescent="0.25">
      <c r="B44" s="31"/>
      <c r="C44" s="166" t="s">
        <v>112</v>
      </c>
      <c r="D44" s="166"/>
      <c r="E44" s="166"/>
      <c r="F44" s="166"/>
      <c r="G44" s="166"/>
      <c r="H44" s="166"/>
      <c r="I44" s="90"/>
      <c r="J44" s="166" t="s">
        <v>40</v>
      </c>
      <c r="K44" s="166"/>
      <c r="L44" s="166"/>
      <c r="M44" s="166"/>
      <c r="N44" s="166"/>
      <c r="O44" s="137"/>
    </row>
    <row r="45" spans="2:22" x14ac:dyDescent="0.25">
      <c r="B45" s="31"/>
      <c r="C45" s="33"/>
      <c r="D45" s="33"/>
      <c r="E45" s="33"/>
      <c r="F45" s="54"/>
      <c r="G45" s="54"/>
      <c r="H45" s="54"/>
      <c r="I45" s="54"/>
      <c r="J45" s="54"/>
      <c r="K45" s="54"/>
      <c r="L45" s="54"/>
      <c r="M45" s="33"/>
      <c r="N45" s="33"/>
      <c r="O45" s="32"/>
    </row>
    <row r="46" spans="2:22" ht="15" customHeight="1" x14ac:dyDescent="0.25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</row>
    <row r="47" spans="2:22" x14ac:dyDescent="0.25">
      <c r="B47" s="3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2:22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2:15" x14ac:dyDescent="0.25">
      <c r="B49" s="40" t="s">
        <v>90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</row>
    <row r="50" spans="2:15" x14ac:dyDescent="0.25">
      <c r="B50" s="31"/>
      <c r="C50" s="159" t="str">
        <f>+CONCATENATE("Sin considerar a los residentes de esta macro región, entre las principales regiones de procedencia de los huespedes nacionales figuran ",D57," con ",FIXED(E57,0)," arribos en esta región (equivalente al ",FIXED(F57*100,1),"% de este total), ",D58," con ",FIXED(E58,0)," arribos (",FIXED(F58*100,1),"%)  y ",D59," con ",FIXED(E59,0)," arribos (",FIXED(F59*100,1)," %). En tanto  ",J57," es el principal lugar de procedencia de los huespedes del exterior con ",FIXED(K57,0),"  arribos (equivalente al ",FIXED(L57*100,1)," % de los arribos del exterior), le sigue ",J58,"  con  ",FIXED(K58,0),"  arribos (",FIXED(L58*100,1)," %) y ",J59," con ",FIXED(K59,0)," (",FIXED(L59*100,1)," %) entre las principales.")</f>
        <v>Sin considerar a los residentes de esta macro región, entre las principales regiones de procedencia de los huespedes nacionales figuran Lima Metropolitana Y Callao con 906,262 arribos en esta región (equivalente al 65.2% de este total), Lima Provincias con 174,168 arribos (12.5%)  y Apurímac con 63,058 arribos (4.5 %). En tanto  Estados Unidos (Usa) es el principal lugar de procedencia de los huespedes del exterior con 584,939  arribos (equivalente al 18.8 % de los arribos del exterior), le sigue Chile  con  380,300  arribos (12.2 %) y Otro Pais De Europa con 221,786 (7.1 %) entre las principales.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32"/>
    </row>
    <row r="51" spans="2:15" x14ac:dyDescent="0.25">
      <c r="B51" s="31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32"/>
    </row>
    <row r="52" spans="2:15" x14ac:dyDescent="0.25">
      <c r="B52" s="31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32"/>
    </row>
    <row r="53" spans="2:15" x14ac:dyDescent="0.25">
      <c r="B53" s="3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32"/>
    </row>
    <row r="54" spans="2:15" ht="15" customHeight="1" x14ac:dyDescent="0.25">
      <c r="B54" s="31"/>
      <c r="C54" s="28"/>
      <c r="D54" s="174" t="s">
        <v>25</v>
      </c>
      <c r="E54" s="174"/>
      <c r="F54" s="174"/>
      <c r="G54" s="174"/>
      <c r="H54" s="174"/>
      <c r="I54" s="117"/>
      <c r="J54" s="163" t="s">
        <v>42</v>
      </c>
      <c r="K54" s="163"/>
      <c r="L54" s="163"/>
      <c r="M54" s="163"/>
      <c r="N54" s="33"/>
      <c r="O54" s="32"/>
    </row>
    <row r="55" spans="2:15" x14ac:dyDescent="0.25">
      <c r="B55" s="31"/>
      <c r="C55" s="28"/>
      <c r="D55" s="174"/>
      <c r="E55" s="174"/>
      <c r="F55" s="174"/>
      <c r="G55" s="174"/>
      <c r="H55" s="174"/>
      <c r="I55" s="117"/>
      <c r="J55" s="163"/>
      <c r="K55" s="163"/>
      <c r="L55" s="163"/>
      <c r="M55" s="163"/>
      <c r="N55" s="33"/>
      <c r="O55" s="32"/>
    </row>
    <row r="56" spans="2:15" x14ac:dyDescent="0.25">
      <c r="B56" s="31"/>
      <c r="C56" s="119">
        <f>+G26-E74</f>
        <v>0</v>
      </c>
      <c r="D56" s="20" t="s">
        <v>3</v>
      </c>
      <c r="E56" s="20" t="s">
        <v>13</v>
      </c>
      <c r="F56" s="20" t="s">
        <v>14</v>
      </c>
      <c r="G56" s="20" t="s">
        <v>15</v>
      </c>
      <c r="H56" s="20" t="s">
        <v>29</v>
      </c>
      <c r="I56" s="139">
        <f>+I26-K74</f>
        <v>0</v>
      </c>
      <c r="J56" s="20" t="s">
        <v>16</v>
      </c>
      <c r="K56" s="20" t="s">
        <v>13</v>
      </c>
      <c r="L56" s="20" t="s">
        <v>15</v>
      </c>
      <c r="M56" s="20" t="s">
        <v>29</v>
      </c>
      <c r="N56" s="33"/>
      <c r="O56" s="32"/>
    </row>
    <row r="57" spans="2:15" x14ac:dyDescent="0.25">
      <c r="B57" s="31"/>
      <c r="C57" s="28"/>
      <c r="D57" s="22" t="s">
        <v>23</v>
      </c>
      <c r="E57" s="47">
        <v>906262</v>
      </c>
      <c r="F57" s="50">
        <f t="shared" ref="F57:F65" si="17">+E57/E$65</f>
        <v>0.65158531754163085</v>
      </c>
      <c r="G57" s="50">
        <f t="shared" ref="G57:G64" si="18">+E57/E$74</f>
        <v>0.20376496458190232</v>
      </c>
      <c r="H57" s="52">
        <v>1.6923611111111108</v>
      </c>
      <c r="I57" s="33"/>
      <c r="J57" s="22" t="s">
        <v>31</v>
      </c>
      <c r="K57" s="47">
        <v>584939</v>
      </c>
      <c r="L57" s="50">
        <f t="shared" ref="L57:L74" si="19">+K57/K$74</f>
        <v>0.18811497499900304</v>
      </c>
      <c r="M57" s="52">
        <v>1.8433333333333335</v>
      </c>
      <c r="N57" s="33"/>
      <c r="O57" s="32"/>
    </row>
    <row r="58" spans="2:15" x14ac:dyDescent="0.25">
      <c r="B58" s="31"/>
      <c r="C58" s="28"/>
      <c r="D58" s="22" t="s">
        <v>24</v>
      </c>
      <c r="E58" s="47">
        <v>174168</v>
      </c>
      <c r="F58" s="50">
        <f t="shared" si="17"/>
        <v>0.12522351327275197</v>
      </c>
      <c r="G58" s="50">
        <f t="shared" si="18"/>
        <v>3.9160128474216904E-2</v>
      </c>
      <c r="H58" s="52">
        <v>1.4854166666666666</v>
      </c>
      <c r="I58" s="33"/>
      <c r="J58" s="22" t="s">
        <v>35</v>
      </c>
      <c r="K58" s="47">
        <v>380300</v>
      </c>
      <c r="L58" s="50">
        <f t="shared" si="19"/>
        <v>0.12230356497364829</v>
      </c>
      <c r="M58" s="52">
        <v>1.6245833333333335</v>
      </c>
      <c r="N58" s="33"/>
      <c r="O58" s="32"/>
    </row>
    <row r="59" spans="2:15" x14ac:dyDescent="0.25">
      <c r="B59" s="31"/>
      <c r="C59" s="28"/>
      <c r="D59" s="22" t="s">
        <v>99</v>
      </c>
      <c r="E59" s="47">
        <v>63058</v>
      </c>
      <c r="F59" s="50">
        <f t="shared" si="17"/>
        <v>4.5337514927846642E-2</v>
      </c>
      <c r="G59" s="50">
        <f t="shared" si="18"/>
        <v>1.4178031448527684E-2</v>
      </c>
      <c r="H59" s="52">
        <v>1.3429166666666668</v>
      </c>
      <c r="I59" s="33"/>
      <c r="J59" s="22" t="s">
        <v>122</v>
      </c>
      <c r="K59" s="47">
        <v>221786</v>
      </c>
      <c r="L59" s="50">
        <f t="shared" si="19"/>
        <v>7.1325843968565769E-2</v>
      </c>
      <c r="M59" s="52">
        <v>1.7268055555555553</v>
      </c>
      <c r="N59" s="33"/>
      <c r="O59" s="32"/>
    </row>
    <row r="60" spans="2:15" x14ac:dyDescent="0.25">
      <c r="B60" s="31"/>
      <c r="C60" s="28"/>
      <c r="D60" s="22" t="s">
        <v>101</v>
      </c>
      <c r="E60" s="47">
        <v>39257</v>
      </c>
      <c r="F60" s="50">
        <f t="shared" si="17"/>
        <v>2.8225043983673377E-2</v>
      </c>
      <c r="G60" s="50">
        <f t="shared" si="18"/>
        <v>8.8265879123164588E-3</v>
      </c>
      <c r="H60" s="52">
        <v>1.4825000000000002</v>
      </c>
      <c r="I60" s="33"/>
      <c r="J60" s="22" t="s">
        <v>17</v>
      </c>
      <c r="K60" s="47">
        <v>217443</v>
      </c>
      <c r="L60" s="50">
        <f t="shared" si="19"/>
        <v>6.9929145618104149E-2</v>
      </c>
      <c r="M60" s="52">
        <v>1.6118055555555557</v>
      </c>
      <c r="N60" s="33"/>
      <c r="O60" s="32"/>
    </row>
    <row r="61" spans="2:15" x14ac:dyDescent="0.25">
      <c r="B61" s="31"/>
      <c r="C61" s="28"/>
      <c r="D61" s="22" t="s">
        <v>100</v>
      </c>
      <c r="E61" s="47">
        <v>36923</v>
      </c>
      <c r="F61" s="50">
        <f t="shared" si="17"/>
        <v>2.6546941921419671E-2</v>
      </c>
      <c r="G61" s="50">
        <f t="shared" si="18"/>
        <v>8.3018087344030531E-3</v>
      </c>
      <c r="H61" s="52">
        <v>1.6761111111111111</v>
      </c>
      <c r="I61" s="33"/>
      <c r="J61" s="22" t="s">
        <v>103</v>
      </c>
      <c r="K61" s="47">
        <v>193434</v>
      </c>
      <c r="L61" s="50">
        <f t="shared" si="19"/>
        <v>6.2207908985308133E-2</v>
      </c>
      <c r="M61" s="52">
        <v>1.4458333333333331</v>
      </c>
      <c r="N61" s="33"/>
      <c r="O61" s="32"/>
    </row>
    <row r="62" spans="2:15" x14ac:dyDescent="0.25">
      <c r="B62" s="31"/>
      <c r="C62" s="28"/>
      <c r="D62" s="22" t="s">
        <v>128</v>
      </c>
      <c r="E62" s="47">
        <v>22636</v>
      </c>
      <c r="F62" s="50">
        <f t="shared" si="17"/>
        <v>1.6274857875396249E-2</v>
      </c>
      <c r="G62" s="50">
        <f t="shared" si="18"/>
        <v>5.0895036294978059E-3</v>
      </c>
      <c r="H62" s="52">
        <v>1.5899999999999999</v>
      </c>
      <c r="I62" s="33"/>
      <c r="J62" s="22" t="s">
        <v>22</v>
      </c>
      <c r="K62" s="47">
        <v>156212</v>
      </c>
      <c r="L62" s="50">
        <f t="shared" si="19"/>
        <v>5.0237403343843141E-2</v>
      </c>
      <c r="M62" s="52">
        <v>1.6102777777777779</v>
      </c>
      <c r="N62" s="33"/>
      <c r="O62" s="32"/>
    </row>
    <row r="63" spans="2:15" x14ac:dyDescent="0.25">
      <c r="B63" s="31"/>
      <c r="C63" s="28"/>
      <c r="D63" s="22" t="s">
        <v>20</v>
      </c>
      <c r="E63" s="47">
        <v>20535</v>
      </c>
      <c r="F63" s="50">
        <f t="shared" si="17"/>
        <v>1.4764278426897948E-2</v>
      </c>
      <c r="G63" s="50">
        <f t="shared" si="18"/>
        <v>4.6171124329270827E-3</v>
      </c>
      <c r="H63" s="52">
        <v>1.5408333333333335</v>
      </c>
      <c r="I63" s="33"/>
      <c r="J63" s="22" t="s">
        <v>33</v>
      </c>
      <c r="K63" s="47">
        <v>155054</v>
      </c>
      <c r="L63" s="50">
        <f t="shared" si="19"/>
        <v>4.9864993330065902E-2</v>
      </c>
      <c r="M63" s="52">
        <v>1.7724747474747475</v>
      </c>
      <c r="N63" s="33"/>
      <c r="O63" s="32"/>
    </row>
    <row r="64" spans="2:15" x14ac:dyDescent="0.25">
      <c r="B64" s="31"/>
      <c r="C64" s="28"/>
      <c r="D64" s="22" t="s">
        <v>2</v>
      </c>
      <c r="E64" s="47">
        <f>127800+218</f>
        <v>128018</v>
      </c>
      <c r="F64" s="50">
        <f t="shared" si="17"/>
        <v>9.2042532050383319E-2</v>
      </c>
      <c r="G64" s="50">
        <f t="shared" si="18"/>
        <v>2.8783710710419248E-2</v>
      </c>
      <c r="H64" s="52">
        <v>1.4816330613830613</v>
      </c>
      <c r="I64" s="33"/>
      <c r="J64" s="22" t="s">
        <v>18</v>
      </c>
      <c r="K64" s="47">
        <v>142611</v>
      </c>
      <c r="L64" s="50">
        <f t="shared" si="19"/>
        <v>4.5863354468727205E-2</v>
      </c>
      <c r="M64" s="52">
        <v>1.9405555555555551</v>
      </c>
      <c r="N64" s="33"/>
      <c r="O64" s="32"/>
    </row>
    <row r="65" spans="2:21" x14ac:dyDescent="0.25">
      <c r="B65" s="31"/>
      <c r="C65" s="28"/>
      <c r="D65" s="48" t="s">
        <v>26</v>
      </c>
      <c r="E65" s="49">
        <f>SUM(E57:E64)</f>
        <v>1390857</v>
      </c>
      <c r="F65" s="51">
        <f t="shared" si="17"/>
        <v>1</v>
      </c>
      <c r="G65" s="110"/>
      <c r="H65" s="28"/>
      <c r="I65" s="33"/>
      <c r="J65" s="22" t="s">
        <v>32</v>
      </c>
      <c r="K65" s="47">
        <v>126939</v>
      </c>
      <c r="L65" s="50">
        <f t="shared" si="19"/>
        <v>4.0823276976570975E-2</v>
      </c>
      <c r="M65" s="52">
        <v>2.1884722222222219</v>
      </c>
      <c r="N65" s="33"/>
      <c r="O65" s="32"/>
    </row>
    <row r="66" spans="2:21" x14ac:dyDescent="0.25">
      <c r="B66" s="31"/>
      <c r="C66" s="28"/>
      <c r="D66" s="53" t="s">
        <v>27</v>
      </c>
      <c r="E66" s="47"/>
      <c r="F66" s="22"/>
      <c r="G66" s="110"/>
      <c r="H66" s="28"/>
      <c r="I66" s="33"/>
      <c r="J66" s="22" t="s">
        <v>21</v>
      </c>
      <c r="K66" s="47">
        <v>117783</v>
      </c>
      <c r="L66" s="50">
        <f t="shared" si="19"/>
        <v>3.7878729406498071E-2</v>
      </c>
      <c r="M66" s="52">
        <v>1.9409722222222223</v>
      </c>
      <c r="N66" s="33"/>
      <c r="O66" s="32"/>
    </row>
    <row r="67" spans="2:21" x14ac:dyDescent="0.25">
      <c r="B67" s="31"/>
      <c r="C67" s="28"/>
      <c r="D67" s="109"/>
      <c r="E67" s="39"/>
      <c r="F67" s="108"/>
      <c r="G67" s="110"/>
      <c r="H67" s="28"/>
      <c r="I67" s="33"/>
      <c r="J67" s="22" t="s">
        <v>34</v>
      </c>
      <c r="K67" s="47">
        <v>112313</v>
      </c>
      <c r="L67" s="50">
        <f t="shared" si="19"/>
        <v>3.6119590567671209E-2</v>
      </c>
      <c r="M67" s="52">
        <v>1.7180681818181818</v>
      </c>
      <c r="N67" s="33"/>
      <c r="O67" s="32"/>
    </row>
    <row r="68" spans="2:21" x14ac:dyDescent="0.25">
      <c r="B68" s="31"/>
      <c r="C68" s="28"/>
      <c r="D68" s="53" t="s">
        <v>106</v>
      </c>
      <c r="E68" s="47">
        <v>1088142</v>
      </c>
      <c r="F68" s="108"/>
      <c r="G68" s="50">
        <f>+E68/E$74</f>
        <v>0.24465906778622556</v>
      </c>
      <c r="H68" s="52">
        <v>1.3788888888888888</v>
      </c>
      <c r="I68" s="33"/>
      <c r="J68" s="22" t="s">
        <v>111</v>
      </c>
      <c r="K68" s="47">
        <v>89828</v>
      </c>
      <c r="L68" s="50">
        <f t="shared" si="19"/>
        <v>2.8888468668032814E-2</v>
      </c>
      <c r="M68" s="52">
        <v>1.7923611111111111</v>
      </c>
      <c r="N68" s="33"/>
      <c r="O68" s="32"/>
    </row>
    <row r="69" spans="2:21" x14ac:dyDescent="0.25">
      <c r="B69" s="31"/>
      <c r="C69" s="28"/>
      <c r="D69" s="53" t="s">
        <v>104</v>
      </c>
      <c r="E69" s="47">
        <v>792665</v>
      </c>
      <c r="F69" s="108"/>
      <c r="G69" s="50">
        <f>+E69/E$74</f>
        <v>0.17822368768668839</v>
      </c>
      <c r="H69" s="52">
        <v>1.2293055555555557</v>
      </c>
      <c r="I69" s="33"/>
      <c r="J69" s="22" t="s">
        <v>19</v>
      </c>
      <c r="K69" s="47">
        <v>79781</v>
      </c>
      <c r="L69" s="50">
        <f t="shared" si="19"/>
        <v>2.5657377641763436E-2</v>
      </c>
      <c r="M69" s="52">
        <v>2.4987500000000002</v>
      </c>
      <c r="N69" s="33"/>
      <c r="O69" s="32"/>
    </row>
    <row r="70" spans="2:21" x14ac:dyDescent="0.25">
      <c r="B70" s="31"/>
      <c r="C70" s="28"/>
      <c r="D70" s="53" t="s">
        <v>127</v>
      </c>
      <c r="E70" s="47">
        <v>194334</v>
      </c>
      <c r="F70" s="108"/>
      <c r="G70" s="50">
        <f t="shared" ref="G70:G73" si="20">+E70/E$74</f>
        <v>4.3694274533257936E-2</v>
      </c>
      <c r="H70" s="52">
        <v>1.2476388888888887</v>
      </c>
      <c r="I70" s="33"/>
      <c r="J70" s="22" t="s">
        <v>36</v>
      </c>
      <c r="K70" s="47">
        <v>72246</v>
      </c>
      <c r="L70" s="50">
        <f t="shared" si="19"/>
        <v>2.3234139771459886E-2</v>
      </c>
      <c r="M70" s="52">
        <v>1.7259722222222222</v>
      </c>
      <c r="N70" s="33"/>
      <c r="O70" s="32"/>
    </row>
    <row r="71" spans="2:21" x14ac:dyDescent="0.25">
      <c r="B71" s="31"/>
      <c r="C71" s="28"/>
      <c r="D71" s="53" t="s">
        <v>118</v>
      </c>
      <c r="E71" s="47">
        <v>129140</v>
      </c>
      <c r="F71" s="108"/>
      <c r="G71" s="50">
        <f t="shared" si="20"/>
        <v>2.9035982448902046E-2</v>
      </c>
      <c r="H71" s="52">
        <v>1.2972222222222223</v>
      </c>
      <c r="I71" s="33"/>
      <c r="J71" s="22" t="s">
        <v>110</v>
      </c>
      <c r="K71" s="47">
        <v>55601</v>
      </c>
      <c r="L71" s="50">
        <f t="shared" si="19"/>
        <v>1.7881147820404467E-2</v>
      </c>
      <c r="M71" s="52">
        <v>1.5620580808080806</v>
      </c>
      <c r="N71" s="33"/>
      <c r="O71" s="32"/>
    </row>
    <row r="72" spans="2:21" x14ac:dyDescent="0.25">
      <c r="B72" s="31"/>
      <c r="C72" s="28"/>
      <c r="D72" s="53" t="s">
        <v>105</v>
      </c>
      <c r="E72" s="47">
        <v>618592</v>
      </c>
      <c r="F72" s="108"/>
      <c r="G72" s="50">
        <f t="shared" si="20"/>
        <v>0.13908491911902751</v>
      </c>
      <c r="H72" s="52">
        <v>1.1931944444444444</v>
      </c>
      <c r="I72" s="33"/>
      <c r="J72" s="22" t="s">
        <v>107</v>
      </c>
      <c r="K72" s="47">
        <v>45280</v>
      </c>
      <c r="L72" s="50">
        <f t="shared" si="19"/>
        <v>1.4561939053396778E-2</v>
      </c>
      <c r="M72" s="52">
        <v>1.7377777777777776</v>
      </c>
      <c r="N72" s="33"/>
      <c r="O72" s="32"/>
    </row>
    <row r="73" spans="2:21" x14ac:dyDescent="0.25">
      <c r="B73" s="31"/>
      <c r="C73" s="28"/>
      <c r="D73" s="53" t="s">
        <v>119</v>
      </c>
      <c r="E73" s="47">
        <v>233855</v>
      </c>
      <c r="F73" s="108"/>
      <c r="G73" s="50">
        <f t="shared" si="20"/>
        <v>5.2580220501687994E-2</v>
      </c>
      <c r="H73" s="52">
        <v>1.2490277777777778</v>
      </c>
      <c r="I73" s="33"/>
      <c r="J73" s="22" t="s">
        <v>2</v>
      </c>
      <c r="K73" s="47">
        <f>357656+270</f>
        <v>357926</v>
      </c>
      <c r="L73" s="50">
        <f t="shared" si="19"/>
        <v>0.11510814040693673</v>
      </c>
      <c r="M73" s="52">
        <v>1.7645977633477636</v>
      </c>
      <c r="N73" s="33"/>
      <c r="O73" s="32"/>
    </row>
    <row r="74" spans="2:21" x14ac:dyDescent="0.25">
      <c r="B74" s="31"/>
      <c r="C74" s="28"/>
      <c r="D74" s="48" t="s">
        <v>8</v>
      </c>
      <c r="E74" s="49">
        <f>+SUM(E68:E73)+E65</f>
        <v>4447585</v>
      </c>
      <c r="F74" s="111"/>
      <c r="G74" s="51">
        <f>+E74/E$74</f>
        <v>1</v>
      </c>
      <c r="H74" s="61">
        <v>1.4352333333333338</v>
      </c>
      <c r="I74" s="33"/>
      <c r="J74" s="48" t="s">
        <v>8</v>
      </c>
      <c r="K74" s="49">
        <f>SUM(K57:K73)</f>
        <v>3109476</v>
      </c>
      <c r="L74" s="51">
        <f t="shared" si="19"/>
        <v>1</v>
      </c>
      <c r="M74" s="61">
        <v>1.7713287393414661</v>
      </c>
      <c r="N74" s="33"/>
      <c r="O74" s="32"/>
    </row>
    <row r="75" spans="2:21" ht="15" customHeight="1" x14ac:dyDescent="0.25">
      <c r="B75" s="31"/>
      <c r="C75" s="28"/>
      <c r="D75" s="53" t="s">
        <v>28</v>
      </c>
      <c r="E75" s="117"/>
      <c r="F75" s="117"/>
      <c r="G75" s="117"/>
      <c r="H75" s="118"/>
      <c r="I75" s="117"/>
      <c r="J75" s="117"/>
      <c r="K75" s="117"/>
      <c r="L75" s="117"/>
      <c r="M75" s="33"/>
      <c r="N75" s="33"/>
      <c r="O75" s="32"/>
    </row>
    <row r="76" spans="2:21" x14ac:dyDescent="0.25">
      <c r="B76" s="31"/>
      <c r="C76" s="33"/>
      <c r="D76" s="176" t="s">
        <v>30</v>
      </c>
      <c r="E76" s="176"/>
      <c r="F76" s="176"/>
      <c r="G76" s="176"/>
      <c r="H76" s="176"/>
      <c r="I76" s="176"/>
      <c r="J76" s="176"/>
      <c r="K76" s="176"/>
      <c r="L76" s="176"/>
      <c r="M76" s="33"/>
      <c r="N76" s="33"/>
      <c r="O76" s="32"/>
    </row>
    <row r="77" spans="2:21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62"/>
      <c r="L77" s="36"/>
      <c r="M77" s="36"/>
      <c r="N77" s="36"/>
      <c r="O77" s="37"/>
    </row>
    <row r="78" spans="2:21" x14ac:dyDescent="0.25">
      <c r="B78" s="28"/>
      <c r="C78" s="28"/>
      <c r="D78" s="28"/>
      <c r="E78" s="60"/>
      <c r="F78" s="28"/>
      <c r="G78" s="28"/>
      <c r="H78" s="28"/>
      <c r="I78" s="28"/>
      <c r="J78" s="28"/>
      <c r="K78" s="28"/>
      <c r="L78" s="28"/>
      <c r="M78" s="28"/>
      <c r="N78" s="28"/>
      <c r="O78" s="28"/>
      <c r="S78" s="82" t="s">
        <v>104</v>
      </c>
      <c r="T78" s="88">
        <f t="shared" ref="T78:T83" si="21">+U78/1000</f>
        <v>3270.8029999999999</v>
      </c>
      <c r="U78" s="88">
        <v>3270803</v>
      </c>
    </row>
    <row r="79" spans="2:21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S79" s="82" t="s">
        <v>106</v>
      </c>
      <c r="T79" s="88">
        <f t="shared" si="21"/>
        <v>1781.3240000000001</v>
      </c>
      <c r="U79" s="88">
        <v>1781324</v>
      </c>
    </row>
    <row r="80" spans="2:21" x14ac:dyDescent="0.25">
      <c r="B80" s="40" t="s">
        <v>62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0"/>
      <c r="S80" s="82" t="s">
        <v>105</v>
      </c>
      <c r="T80" s="88">
        <f t="shared" si="21"/>
        <v>1142.442</v>
      </c>
      <c r="U80" s="88">
        <v>1142442</v>
      </c>
    </row>
    <row r="81" spans="2:21" x14ac:dyDescent="0.25">
      <c r="B81" s="74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2"/>
      <c r="S81" s="82" t="s">
        <v>119</v>
      </c>
      <c r="T81" s="88">
        <f t="shared" si="21"/>
        <v>706.91800000000001</v>
      </c>
      <c r="U81" s="88">
        <v>706918</v>
      </c>
    </row>
    <row r="82" spans="2:21" x14ac:dyDescent="0.25">
      <c r="B82" s="31"/>
      <c r="C82" s="28"/>
      <c r="D82" s="28"/>
      <c r="E82" s="172" t="s">
        <v>57</v>
      </c>
      <c r="F82" s="172"/>
      <c r="G82" s="172"/>
      <c r="H82" s="172"/>
      <c r="I82" s="172"/>
      <c r="J82" s="172"/>
      <c r="K82" s="172"/>
      <c r="L82" s="28"/>
      <c r="M82" s="28"/>
      <c r="N82" s="33"/>
      <c r="O82" s="32"/>
      <c r="S82" s="82" t="s">
        <v>117</v>
      </c>
      <c r="T82" s="88">
        <f t="shared" si="21"/>
        <v>436.69400000000002</v>
      </c>
      <c r="U82" s="88">
        <v>436694</v>
      </c>
    </row>
    <row r="83" spans="2:21" x14ac:dyDescent="0.25">
      <c r="B83" s="31"/>
      <c r="C83" s="28"/>
      <c r="D83" s="28"/>
      <c r="E83" s="20" t="s">
        <v>58</v>
      </c>
      <c r="F83" s="20" t="s">
        <v>49</v>
      </c>
      <c r="G83" s="20" t="s">
        <v>52</v>
      </c>
      <c r="H83" s="20" t="s">
        <v>50</v>
      </c>
      <c r="I83" s="20" t="s">
        <v>52</v>
      </c>
      <c r="J83" s="65" t="s">
        <v>51</v>
      </c>
      <c r="K83" s="20" t="s">
        <v>52</v>
      </c>
      <c r="L83" s="28"/>
      <c r="M83" s="28"/>
      <c r="N83" s="33"/>
      <c r="O83" s="32"/>
      <c r="S83" s="82" t="s">
        <v>118</v>
      </c>
      <c r="T83" s="88">
        <f t="shared" si="21"/>
        <v>218.88</v>
      </c>
      <c r="U83" s="88">
        <v>218880</v>
      </c>
    </row>
    <row r="84" spans="2:21" x14ac:dyDescent="0.25">
      <c r="B84" s="31"/>
      <c r="C84" s="28"/>
      <c r="D84" s="28"/>
      <c r="E84" s="71" t="s">
        <v>56</v>
      </c>
      <c r="F84" s="66">
        <f>SUM(F85:F90)</f>
        <v>812</v>
      </c>
      <c r="G84" s="72">
        <f>+F84/F92</f>
        <v>0.15588404684200421</v>
      </c>
      <c r="H84" s="66">
        <f>SUM(H85:H90)</f>
        <v>20256</v>
      </c>
      <c r="I84" s="72">
        <f>+H84/H91</f>
        <v>0.57322353340691057</v>
      </c>
      <c r="J84" s="66">
        <f>SUM(J85:J90)</f>
        <v>37904</v>
      </c>
      <c r="K84" s="72">
        <f>+J84/J91</f>
        <v>0.58124271606452804</v>
      </c>
      <c r="L84" s="28"/>
      <c r="M84" s="28"/>
      <c r="N84" s="33"/>
      <c r="O84" s="32"/>
      <c r="T84" s="153"/>
      <c r="U84" s="153"/>
    </row>
    <row r="85" spans="2:21" x14ac:dyDescent="0.25">
      <c r="B85" s="31"/>
      <c r="C85" s="28"/>
      <c r="D85" s="28"/>
      <c r="E85" s="78" t="s">
        <v>63</v>
      </c>
      <c r="F85" s="47">
        <f>+Arequipa!F65+Cusco!F65+'Madre de Dios'!F65+Moquegua!F65+Puno!F65+Tacna!F65</f>
        <v>135</v>
      </c>
      <c r="G85" s="120">
        <f>+F85/F$84</f>
        <v>0.16625615763546797</v>
      </c>
      <c r="H85" s="47">
        <f>+Arequipa!H65+Cusco!H65+'Madre de Dios'!H65+Moquegua!H65+Puno!H65+Tacna!H65</f>
        <v>2273</v>
      </c>
      <c r="I85" s="120">
        <f t="shared" ref="I85:I90" si="22">+H85/H$84</f>
        <v>0.11221366508688783</v>
      </c>
      <c r="J85" s="47">
        <f>+Arequipa!J65+Cusco!J65+'Madre de Dios'!J65+Moquegua!J65+Puno!J65+Tacna!J65</f>
        <v>3867</v>
      </c>
      <c r="K85" s="120">
        <f t="shared" ref="K85:K90" si="23">+J85/J$84</f>
        <v>0.10202089489235965</v>
      </c>
      <c r="L85" s="28"/>
      <c r="M85" s="28"/>
      <c r="N85" s="33"/>
      <c r="O85" s="32"/>
      <c r="T85" s="153"/>
      <c r="U85" s="153"/>
    </row>
    <row r="86" spans="2:21" x14ac:dyDescent="0.25">
      <c r="B86" s="31"/>
      <c r="C86" s="28"/>
      <c r="D86" s="28"/>
      <c r="E86" s="78" t="s">
        <v>64</v>
      </c>
      <c r="F86" s="47">
        <f>+Arequipa!F66+Cusco!F66+'Madre de Dios'!F66+Moquegua!F66+Puno!F66+Tacna!F66</f>
        <v>381</v>
      </c>
      <c r="G86" s="120">
        <f t="shared" ref="G86:G90" si="24">+F86/F$84</f>
        <v>0.46921182266009853</v>
      </c>
      <c r="H86" s="47">
        <f>+Arequipa!H66+Cusco!H66+'Madre de Dios'!H66+Moquegua!H66+Puno!H66+Tacna!H66</f>
        <v>7302</v>
      </c>
      <c r="I86" s="120">
        <f t="shared" si="22"/>
        <v>0.36048578199052134</v>
      </c>
      <c r="J86" s="47">
        <f>+Arequipa!J66+Cusco!J66+'Madre de Dios'!J66+Moquegua!J66+Puno!J66+Tacna!J66</f>
        <v>13276</v>
      </c>
      <c r="K86" s="120">
        <f t="shared" si="23"/>
        <v>0.35025327142254115</v>
      </c>
      <c r="L86" s="28"/>
      <c r="M86" s="21"/>
      <c r="N86" s="33"/>
      <c r="O86" s="32"/>
    </row>
    <row r="87" spans="2:21" x14ac:dyDescent="0.25">
      <c r="B87" s="31"/>
      <c r="C87" s="28"/>
      <c r="D87" s="28"/>
      <c r="E87" s="78" t="s">
        <v>65</v>
      </c>
      <c r="F87" s="47">
        <f>+Arequipa!F67+Cusco!F67+'Madre de Dios'!F67+Moquegua!F67+Puno!F67+Tacna!F67</f>
        <v>226</v>
      </c>
      <c r="G87" s="120">
        <f t="shared" si="24"/>
        <v>0.27832512315270935</v>
      </c>
      <c r="H87" s="47">
        <f>+Arequipa!H67+Cusco!H67+'Madre de Dios'!H67+Moquegua!H67+Puno!H67+Tacna!H67</f>
        <v>6828</v>
      </c>
      <c r="I87" s="120">
        <f t="shared" si="22"/>
        <v>0.33708530805687204</v>
      </c>
      <c r="J87" s="47">
        <f>+Arequipa!J67+Cusco!J67+'Madre de Dios'!J67+Moquegua!J67+Puno!J67+Tacna!J67</f>
        <v>13181</v>
      </c>
      <c r="K87" s="120">
        <f t="shared" si="23"/>
        <v>0.34774693963697761</v>
      </c>
      <c r="L87" s="28"/>
      <c r="M87" s="28"/>
      <c r="N87" s="33"/>
      <c r="O87" s="32"/>
    </row>
    <row r="88" spans="2:21" x14ac:dyDescent="0.25">
      <c r="B88" s="31"/>
      <c r="C88" s="28"/>
      <c r="D88" s="28"/>
      <c r="E88" s="78" t="s">
        <v>66</v>
      </c>
      <c r="F88" s="47">
        <f>+Arequipa!F68+Cusco!F68+'Madre de Dios'!F68+Moquegua!F68+Puno!F68+Tacna!F68</f>
        <v>26</v>
      </c>
      <c r="G88" s="120">
        <f t="shared" si="24"/>
        <v>3.2019704433497539E-2</v>
      </c>
      <c r="H88" s="47">
        <f>+Arequipa!H68+Cusco!H68+'Madre de Dios'!H68+Moquegua!H68+Puno!H68+Tacna!H68</f>
        <v>1859</v>
      </c>
      <c r="I88" s="120">
        <f t="shared" si="22"/>
        <v>9.1775276461295421E-2</v>
      </c>
      <c r="J88" s="47">
        <f>+Arequipa!J68+Cusco!J68+'Madre de Dios'!J68+Moquegua!J68+Puno!J68+Tacna!J68</f>
        <v>3540</v>
      </c>
      <c r="K88" s="120">
        <f t="shared" si="23"/>
        <v>9.3393837062051496E-2</v>
      </c>
      <c r="L88" s="28"/>
      <c r="M88" s="28"/>
      <c r="N88" s="33"/>
      <c r="O88" s="32"/>
    </row>
    <row r="89" spans="2:21" x14ac:dyDescent="0.25">
      <c r="B89" s="31"/>
      <c r="C89" s="28"/>
      <c r="D89" s="28"/>
      <c r="E89" s="78" t="s">
        <v>67</v>
      </c>
      <c r="F89" s="47">
        <f>+Arequipa!F69+Cusco!F69+'Madre de Dios'!F69+Moquegua!F69+Puno!F69+Tacna!F69</f>
        <v>16</v>
      </c>
      <c r="G89" s="120">
        <f t="shared" si="24"/>
        <v>1.9704433497536946E-2</v>
      </c>
      <c r="H89" s="47">
        <f>+Arequipa!H69+Cusco!H69+'Madre de Dios'!H69+Moquegua!H69+Puno!H69+Tacna!H69</f>
        <v>1425</v>
      </c>
      <c r="I89" s="120">
        <f t="shared" si="22"/>
        <v>7.0349526066350712E-2</v>
      </c>
      <c r="J89" s="47">
        <f>+Arequipa!J69+Cusco!J69+'Madre de Dios'!J69+Moquegua!J69+Puno!J69+Tacna!J69</f>
        <v>2698</v>
      </c>
      <c r="K89" s="120">
        <f t="shared" si="23"/>
        <v>7.1179822710004226E-2</v>
      </c>
      <c r="L89" s="28"/>
      <c r="M89" s="28"/>
      <c r="N89" s="33"/>
      <c r="O89" s="32"/>
    </row>
    <row r="90" spans="2:21" x14ac:dyDescent="0.25">
      <c r="B90" s="31"/>
      <c r="C90" s="28"/>
      <c r="D90" s="28"/>
      <c r="E90" s="22" t="s">
        <v>59</v>
      </c>
      <c r="F90" s="47">
        <f>+Arequipa!F70+Cusco!F70+'Madre de Dios'!F70+Moquegua!F70+Puno!F70+Tacna!F70</f>
        <v>28</v>
      </c>
      <c r="G90" s="120">
        <f t="shared" si="24"/>
        <v>3.4482758620689655E-2</v>
      </c>
      <c r="H90" s="47">
        <f>+Arequipa!H70+Cusco!H70+'Madre de Dios'!H70+Moquegua!H70+Puno!H70+Tacna!H70</f>
        <v>569</v>
      </c>
      <c r="I90" s="120">
        <f t="shared" si="22"/>
        <v>2.8090442338072671E-2</v>
      </c>
      <c r="J90" s="47">
        <f>+Arequipa!J70+Cusco!J70+'Madre de Dios'!J70+Moquegua!J70+Puno!J70+Tacna!J70</f>
        <v>1342</v>
      </c>
      <c r="K90" s="120">
        <f t="shared" si="23"/>
        <v>3.5405234276065851E-2</v>
      </c>
      <c r="L90" s="28"/>
      <c r="M90" s="28"/>
      <c r="N90" s="33"/>
      <c r="O90" s="32"/>
    </row>
    <row r="91" spans="2:21" ht="15.75" thickBot="1" x14ac:dyDescent="0.3">
      <c r="B91" s="31"/>
      <c r="C91" s="28"/>
      <c r="D91" s="28"/>
      <c r="E91" s="69" t="s">
        <v>54</v>
      </c>
      <c r="F91" s="70">
        <f>+Arequipa!F71+Cusco!F71+'Madre de Dios'!F71+Moquegua!F71+Puno!F71+Tacna!F71</f>
        <v>4397</v>
      </c>
      <c r="G91" s="73">
        <f>+F91/F92</f>
        <v>0.84411595315799581</v>
      </c>
      <c r="H91" s="70">
        <f>+Arequipa!H71+Cusco!H71+'Madre de Dios'!H71+Moquegua!H71+Puno!H71+Tacna!H71</f>
        <v>35337</v>
      </c>
      <c r="I91" s="73">
        <f>+H91/H92</f>
        <v>0.63563758027089745</v>
      </c>
      <c r="J91" s="70">
        <f>+Arequipa!J71+Cusco!J71+'Madre de Dios'!J71+Moquegua!J71+Puno!J71+Tacna!J71</f>
        <v>65212</v>
      </c>
      <c r="K91" s="73">
        <f>+J91/J92</f>
        <v>0.63241398037162033</v>
      </c>
      <c r="L91" s="28"/>
      <c r="M91" s="28"/>
      <c r="N91" s="33"/>
      <c r="O91" s="32"/>
    </row>
    <row r="92" spans="2:21" ht="15.75" thickTop="1" x14ac:dyDescent="0.25">
      <c r="B92" s="31"/>
      <c r="C92" s="28"/>
      <c r="D92" s="28"/>
      <c r="E92" s="71" t="s">
        <v>55</v>
      </c>
      <c r="F92" s="66">
        <f>+F91+F84</f>
        <v>5209</v>
      </c>
      <c r="G92" s="121"/>
      <c r="H92" s="66">
        <f>+H91+H84</f>
        <v>55593</v>
      </c>
      <c r="I92" s="121"/>
      <c r="J92" s="66">
        <f>+J91+J84</f>
        <v>103116</v>
      </c>
      <c r="K92" s="121"/>
      <c r="L92" s="28"/>
      <c r="M92" s="28"/>
      <c r="N92" s="33"/>
      <c r="O92" s="32"/>
    </row>
    <row r="93" spans="2:21" x14ac:dyDescent="0.25">
      <c r="B93" s="31"/>
      <c r="C93" s="28"/>
      <c r="D93" s="28"/>
      <c r="E93" s="175" t="s">
        <v>61</v>
      </c>
      <c r="F93" s="175"/>
      <c r="G93" s="175"/>
      <c r="H93" s="175"/>
      <c r="I93" s="175"/>
      <c r="J93" s="175"/>
      <c r="K93" s="175"/>
      <c r="L93" s="28"/>
      <c r="M93" s="28"/>
      <c r="N93" s="33"/>
      <c r="O93" s="32"/>
    </row>
    <row r="94" spans="2:21" x14ac:dyDescent="0.25">
      <c r="B94" s="31"/>
      <c r="C94" s="28"/>
      <c r="D94" s="28"/>
      <c r="E94" s="175"/>
      <c r="F94" s="175"/>
      <c r="G94" s="175"/>
      <c r="H94" s="175"/>
      <c r="I94" s="175"/>
      <c r="J94" s="175"/>
      <c r="K94" s="175"/>
      <c r="L94" s="28"/>
      <c r="M94" s="28"/>
      <c r="N94" s="33"/>
      <c r="O94" s="32"/>
    </row>
    <row r="95" spans="2:21" x14ac:dyDescent="0.25">
      <c r="B95" s="31"/>
      <c r="C95" s="28"/>
      <c r="D95" s="28"/>
      <c r="E95" s="122" t="s">
        <v>60</v>
      </c>
      <c r="F95" s="53"/>
      <c r="G95" s="53"/>
      <c r="H95" s="53"/>
      <c r="I95" s="53"/>
      <c r="J95" s="53"/>
      <c r="K95" s="118"/>
      <c r="L95" s="28"/>
      <c r="M95" s="28"/>
      <c r="N95" s="33"/>
      <c r="O95" s="32"/>
    </row>
    <row r="96" spans="2:21" x14ac:dyDescent="0.25">
      <c r="B96" s="31"/>
      <c r="C96" s="28"/>
      <c r="D96" s="28"/>
      <c r="E96" s="75" t="s">
        <v>53</v>
      </c>
      <c r="F96" s="75"/>
      <c r="G96" s="75"/>
      <c r="H96" s="75"/>
      <c r="I96" s="75"/>
      <c r="J96" s="75"/>
      <c r="K96" s="123"/>
      <c r="L96" s="28"/>
      <c r="M96" s="28"/>
      <c r="N96" s="33"/>
      <c r="O96" s="32"/>
    </row>
    <row r="97" spans="2:15" x14ac:dyDescent="0.25">
      <c r="B97" s="31"/>
      <c r="C97" s="28"/>
      <c r="D97" s="28"/>
      <c r="E97" s="75"/>
      <c r="F97" s="75"/>
      <c r="G97" s="75"/>
      <c r="H97" s="75"/>
      <c r="I97" s="75"/>
      <c r="J97" s="75"/>
      <c r="K97" s="76"/>
      <c r="L97" s="28"/>
      <c r="M97" s="28"/>
      <c r="N97" s="33"/>
      <c r="O97" s="32"/>
    </row>
    <row r="98" spans="2:15" x14ac:dyDescent="0.25">
      <c r="B98" s="31"/>
      <c r="C98" s="28"/>
      <c r="D98" s="28"/>
      <c r="E98" s="75"/>
      <c r="F98" s="75"/>
      <c r="G98" s="75"/>
      <c r="H98" s="75"/>
      <c r="I98" s="75"/>
      <c r="J98" s="75"/>
      <c r="K98" s="76"/>
      <c r="L98" s="28"/>
      <c r="M98" s="28"/>
      <c r="N98" s="33"/>
      <c r="O98" s="32"/>
    </row>
    <row r="99" spans="2:15" x14ac:dyDescent="0.25">
      <c r="B99" s="31"/>
      <c r="C99" s="118"/>
      <c r="D99" s="124"/>
      <c r="E99" s="125"/>
      <c r="F99" s="125"/>
      <c r="G99" s="125"/>
      <c r="H99" s="125"/>
      <c r="I99" s="9"/>
      <c r="O99" s="32"/>
    </row>
    <row r="100" spans="2:15" x14ac:dyDescent="0.25">
      <c r="B100" s="31"/>
      <c r="C100" s="172" t="s">
        <v>75</v>
      </c>
      <c r="D100" s="172"/>
      <c r="E100" s="172"/>
      <c r="F100" s="172"/>
      <c r="G100" s="172"/>
      <c r="H100" s="172"/>
      <c r="J100" s="79"/>
      <c r="O100" s="32"/>
    </row>
    <row r="101" spans="2:15" x14ac:dyDescent="0.25">
      <c r="B101" s="31"/>
      <c r="C101" s="55" t="s">
        <v>3</v>
      </c>
      <c r="D101" s="81" t="s">
        <v>63</v>
      </c>
      <c r="E101" s="81" t="s">
        <v>64</v>
      </c>
      <c r="F101" s="81" t="s">
        <v>65</v>
      </c>
      <c r="G101" s="81" t="s">
        <v>66</v>
      </c>
      <c r="H101" s="81" t="s">
        <v>67</v>
      </c>
      <c r="I101" s="126" t="s">
        <v>8</v>
      </c>
      <c r="J101" s="56" t="s">
        <v>69</v>
      </c>
      <c r="K101" s="56" t="s">
        <v>70</v>
      </c>
      <c r="L101" s="56" t="s">
        <v>71</v>
      </c>
      <c r="M101" s="56" t="s">
        <v>72</v>
      </c>
      <c r="N101" s="56" t="s">
        <v>73</v>
      </c>
      <c r="O101" s="32"/>
    </row>
    <row r="102" spans="2:15" x14ac:dyDescent="0.25">
      <c r="B102" s="31"/>
      <c r="C102" s="104" t="s">
        <v>106</v>
      </c>
      <c r="D102" s="105">
        <v>47</v>
      </c>
      <c r="E102" s="105">
        <v>134</v>
      </c>
      <c r="F102" s="105">
        <v>86</v>
      </c>
      <c r="G102" s="105">
        <v>6</v>
      </c>
      <c r="H102" s="105">
        <v>3</v>
      </c>
      <c r="I102" s="127">
        <f>SUM(D102:H102)</f>
        <v>276</v>
      </c>
      <c r="J102" s="114">
        <f>+D102/$I102</f>
        <v>0.17028985507246377</v>
      </c>
      <c r="K102" s="114">
        <f t="shared" ref="K102:N104" si="25">+E102/$I102</f>
        <v>0.48550724637681159</v>
      </c>
      <c r="L102" s="114">
        <f t="shared" si="25"/>
        <v>0.31159420289855072</v>
      </c>
      <c r="M102" s="114">
        <f t="shared" si="25"/>
        <v>2.1739130434782608E-2</v>
      </c>
      <c r="N102" s="114">
        <f t="shared" si="25"/>
        <v>1.0869565217391304E-2</v>
      </c>
      <c r="O102" s="32"/>
    </row>
    <row r="103" spans="2:15" x14ac:dyDescent="0.25">
      <c r="B103" s="31"/>
      <c r="C103" s="104" t="s">
        <v>104</v>
      </c>
      <c r="D103" s="105">
        <v>43</v>
      </c>
      <c r="E103" s="105">
        <v>107</v>
      </c>
      <c r="F103" s="105">
        <v>82</v>
      </c>
      <c r="G103" s="105">
        <v>12</v>
      </c>
      <c r="H103" s="105">
        <v>12</v>
      </c>
      <c r="I103" s="127">
        <f t="shared" ref="I103:I107" si="26">SUM(D103:H103)</f>
        <v>256</v>
      </c>
      <c r="J103" s="114">
        <f t="shared" ref="J103:J104" si="27">+D103/$I103</f>
        <v>0.16796875</v>
      </c>
      <c r="K103" s="114">
        <f t="shared" si="25"/>
        <v>0.41796875</v>
      </c>
      <c r="L103" s="114">
        <f t="shared" si="25"/>
        <v>0.3203125</v>
      </c>
      <c r="M103" s="114">
        <f t="shared" si="25"/>
        <v>4.6875E-2</v>
      </c>
      <c r="N103" s="114">
        <f t="shared" si="25"/>
        <v>4.6875E-2</v>
      </c>
      <c r="O103" s="32"/>
    </row>
    <row r="104" spans="2:15" x14ac:dyDescent="0.25">
      <c r="B104" s="31"/>
      <c r="C104" s="104" t="s">
        <v>127</v>
      </c>
      <c r="D104" s="105">
        <v>4</v>
      </c>
      <c r="E104" s="105">
        <v>9</v>
      </c>
      <c r="F104" s="105">
        <v>5</v>
      </c>
      <c r="G104" s="105">
        <v>0</v>
      </c>
      <c r="H104" s="105">
        <v>0</v>
      </c>
      <c r="I104" s="127">
        <f t="shared" si="26"/>
        <v>18</v>
      </c>
      <c r="J104" s="114">
        <f t="shared" si="27"/>
        <v>0.22222222222222221</v>
      </c>
      <c r="K104" s="114">
        <f t="shared" si="25"/>
        <v>0.5</v>
      </c>
      <c r="L104" s="114">
        <f t="shared" si="25"/>
        <v>0.27777777777777779</v>
      </c>
      <c r="M104" s="114">
        <f t="shared" si="25"/>
        <v>0</v>
      </c>
      <c r="N104" s="114">
        <f t="shared" si="25"/>
        <v>0</v>
      </c>
      <c r="O104" s="32"/>
    </row>
    <row r="105" spans="2:15" x14ac:dyDescent="0.25">
      <c r="B105" s="31"/>
      <c r="C105" s="104" t="s">
        <v>118</v>
      </c>
      <c r="D105" s="105">
        <v>7</v>
      </c>
      <c r="E105" s="105">
        <v>18</v>
      </c>
      <c r="F105" s="105">
        <v>4</v>
      </c>
      <c r="G105" s="105">
        <v>0</v>
      </c>
      <c r="H105" s="105">
        <v>0</v>
      </c>
      <c r="I105" s="127">
        <f t="shared" si="26"/>
        <v>29</v>
      </c>
      <c r="J105" s="114">
        <f t="shared" ref="J105:J107" si="28">+D105/$I105</f>
        <v>0.2413793103448276</v>
      </c>
      <c r="K105" s="114">
        <f t="shared" ref="K105:K107" si="29">+E105/$I105</f>
        <v>0.62068965517241381</v>
      </c>
      <c r="L105" s="114">
        <f t="shared" ref="L105:L107" si="30">+F105/$I105</f>
        <v>0.13793103448275862</v>
      </c>
      <c r="M105" s="114">
        <f t="shared" ref="M105:M107" si="31">+G105/$I105</f>
        <v>0</v>
      </c>
      <c r="N105" s="114">
        <f t="shared" ref="N105:N107" si="32">+H105/$I105</f>
        <v>0</v>
      </c>
      <c r="O105" s="32"/>
    </row>
    <row r="106" spans="2:15" x14ac:dyDescent="0.25">
      <c r="B106" s="31"/>
      <c r="C106" s="104" t="s">
        <v>105</v>
      </c>
      <c r="D106" s="105">
        <v>21</v>
      </c>
      <c r="E106" s="105">
        <v>51</v>
      </c>
      <c r="F106" s="105">
        <v>28</v>
      </c>
      <c r="G106" s="105">
        <v>7</v>
      </c>
      <c r="H106" s="105">
        <v>1</v>
      </c>
      <c r="I106" s="127">
        <f t="shared" si="26"/>
        <v>108</v>
      </c>
      <c r="J106" s="114">
        <f t="shared" si="28"/>
        <v>0.19444444444444445</v>
      </c>
      <c r="K106" s="114">
        <f t="shared" si="29"/>
        <v>0.47222222222222221</v>
      </c>
      <c r="L106" s="114">
        <f t="shared" si="30"/>
        <v>0.25925925925925924</v>
      </c>
      <c r="M106" s="114">
        <f t="shared" si="31"/>
        <v>6.4814814814814811E-2</v>
      </c>
      <c r="N106" s="114">
        <f t="shared" si="32"/>
        <v>9.2592592592592587E-3</v>
      </c>
      <c r="O106" s="32"/>
    </row>
    <row r="107" spans="2:15" x14ac:dyDescent="0.25">
      <c r="B107" s="31"/>
      <c r="C107" s="104" t="s">
        <v>119</v>
      </c>
      <c r="D107" s="105">
        <v>13</v>
      </c>
      <c r="E107" s="105">
        <v>62</v>
      </c>
      <c r="F107" s="105">
        <v>21</v>
      </c>
      <c r="G107" s="105">
        <v>1</v>
      </c>
      <c r="H107" s="105">
        <v>0</v>
      </c>
      <c r="I107" s="127">
        <f t="shared" si="26"/>
        <v>97</v>
      </c>
      <c r="J107" s="114">
        <f t="shared" si="28"/>
        <v>0.13402061855670103</v>
      </c>
      <c r="K107" s="114">
        <f t="shared" si="29"/>
        <v>0.63917525773195871</v>
      </c>
      <c r="L107" s="114">
        <f t="shared" si="30"/>
        <v>0.21649484536082475</v>
      </c>
      <c r="M107" s="114">
        <f t="shared" si="31"/>
        <v>1.0309278350515464E-2</v>
      </c>
      <c r="N107" s="114">
        <f t="shared" si="32"/>
        <v>0</v>
      </c>
      <c r="O107" s="32"/>
    </row>
    <row r="108" spans="2:15" x14ac:dyDescent="0.25">
      <c r="B108" s="31"/>
      <c r="C108" s="106" t="s">
        <v>74</v>
      </c>
      <c r="D108" s="107">
        <f>SUM(D102:D107)</f>
        <v>135</v>
      </c>
      <c r="E108" s="107">
        <f>SUM(E102:E107)</f>
        <v>381</v>
      </c>
      <c r="F108" s="107">
        <f>SUM(F102:F107)</f>
        <v>226</v>
      </c>
      <c r="G108" s="107">
        <f>SUM(G102:G107)</f>
        <v>26</v>
      </c>
      <c r="H108" s="107">
        <f>SUM(H102:H107)</f>
        <v>16</v>
      </c>
      <c r="I108" s="127">
        <f>SUM(D108:H108)</f>
        <v>784</v>
      </c>
      <c r="J108" s="116">
        <f t="shared" ref="J108" si="33">+D108/$I108</f>
        <v>0.17219387755102042</v>
      </c>
      <c r="K108" s="116">
        <f t="shared" ref="K108" si="34">+E108/$I108</f>
        <v>0.48596938775510207</v>
      </c>
      <c r="L108" s="116">
        <f t="shared" ref="L108" si="35">+F108/$I108</f>
        <v>0.28826530612244899</v>
      </c>
      <c r="M108" s="116">
        <f t="shared" ref="M108" si="36">+G108/$I108</f>
        <v>3.3163265306122451E-2</v>
      </c>
      <c r="N108" s="116">
        <f t="shared" ref="N108" si="37">+H108/$I108</f>
        <v>2.0408163265306121E-2</v>
      </c>
      <c r="O108" s="32"/>
    </row>
    <row r="109" spans="2:15" x14ac:dyDescent="0.25">
      <c r="B109" s="31"/>
      <c r="C109" s="173" t="s">
        <v>68</v>
      </c>
      <c r="D109" s="173"/>
      <c r="E109" s="173"/>
      <c r="F109" s="173"/>
      <c r="G109" s="173"/>
      <c r="H109" s="173"/>
      <c r="O109" s="32"/>
    </row>
    <row r="110" spans="2:15" x14ac:dyDescent="0.25">
      <c r="B110" s="31"/>
      <c r="C110" s="80"/>
      <c r="D110" s="80"/>
      <c r="E110" s="80"/>
      <c r="F110" s="80"/>
      <c r="G110" s="80"/>
      <c r="H110" s="80"/>
      <c r="O110" s="32"/>
    </row>
    <row r="111" spans="2:15" x14ac:dyDescent="0.25">
      <c r="B111" s="31"/>
      <c r="C111" s="80"/>
      <c r="D111" s="80"/>
      <c r="E111" s="80"/>
      <c r="F111" s="80"/>
      <c r="G111" s="80"/>
      <c r="H111" s="80"/>
      <c r="O111" s="32"/>
    </row>
    <row r="112" spans="2:15" x14ac:dyDescent="0.25">
      <c r="B112" s="31"/>
      <c r="C112" s="80"/>
      <c r="D112" s="80"/>
      <c r="E112" s="80"/>
      <c r="F112" s="171" t="s">
        <v>87</v>
      </c>
      <c r="G112" s="171"/>
      <c r="H112" s="171"/>
      <c r="I112" s="171"/>
      <c r="J112" s="171"/>
      <c r="K112" s="171"/>
      <c r="O112" s="32"/>
    </row>
    <row r="113" spans="2:23" x14ac:dyDescent="0.25">
      <c r="B113" s="31"/>
      <c r="C113" s="80"/>
      <c r="E113" s="56"/>
      <c r="F113" s="56" t="s">
        <v>106</v>
      </c>
      <c r="G113" s="56" t="s">
        <v>104</v>
      </c>
      <c r="H113" s="56" t="s">
        <v>127</v>
      </c>
      <c r="I113" s="56" t="s">
        <v>118</v>
      </c>
      <c r="J113" s="56" t="s">
        <v>105</v>
      </c>
      <c r="K113" s="56" t="s">
        <v>119</v>
      </c>
      <c r="L113" s="56" t="s">
        <v>108</v>
      </c>
      <c r="O113" s="32"/>
    </row>
    <row r="114" spans="2:23" x14ac:dyDescent="0.25">
      <c r="B114" s="31"/>
      <c r="C114" s="80"/>
      <c r="E114" s="41" t="s">
        <v>76</v>
      </c>
      <c r="F114" s="105">
        <v>708.33333333333303</v>
      </c>
      <c r="G114" s="105">
        <v>857.66666666666708</v>
      </c>
      <c r="H114" s="105">
        <v>107.25</v>
      </c>
      <c r="I114" s="105">
        <v>90.5833333333333</v>
      </c>
      <c r="J114" s="105">
        <v>334.91666666666703</v>
      </c>
      <c r="K114" s="105">
        <v>213.75</v>
      </c>
      <c r="L114" s="105">
        <f t="shared" ref="L114:L124" si="38">SUM(F114:K114)</f>
        <v>2312.5000000000005</v>
      </c>
      <c r="O114" s="32"/>
    </row>
    <row r="115" spans="2:23" x14ac:dyDescent="0.25">
      <c r="B115" s="31"/>
      <c r="C115" s="80"/>
      <c r="E115" s="41" t="s">
        <v>77</v>
      </c>
      <c r="F115" s="105">
        <v>786.66666666666708</v>
      </c>
      <c r="G115" s="105">
        <v>986.83333333333303</v>
      </c>
      <c r="H115" s="105">
        <v>117.083333333333</v>
      </c>
      <c r="I115" s="105">
        <v>96.0833333333333</v>
      </c>
      <c r="J115" s="105">
        <v>360.25</v>
      </c>
      <c r="K115" s="105">
        <v>231.416666666667</v>
      </c>
      <c r="L115" s="105">
        <f t="shared" si="38"/>
        <v>2578.333333333333</v>
      </c>
      <c r="O115" s="32"/>
    </row>
    <row r="116" spans="2:23" x14ac:dyDescent="0.25">
      <c r="B116" s="31"/>
      <c r="C116" s="80"/>
      <c r="E116" s="41" t="s">
        <v>78</v>
      </c>
      <c r="F116" s="105">
        <v>868.16666666666708</v>
      </c>
      <c r="G116" s="105">
        <v>1097.9166666666702</v>
      </c>
      <c r="H116" s="105">
        <v>124.833333333333</v>
      </c>
      <c r="I116" s="105">
        <v>108.166666666667</v>
      </c>
      <c r="J116" s="105">
        <v>405.08333333333303</v>
      </c>
      <c r="K116" s="105">
        <v>252.166666666667</v>
      </c>
      <c r="L116" s="105">
        <f t="shared" si="38"/>
        <v>2856.3333333333371</v>
      </c>
      <c r="O116" s="32"/>
    </row>
    <row r="117" spans="2:23" x14ac:dyDescent="0.25">
      <c r="B117" s="31"/>
      <c r="C117" s="80"/>
      <c r="E117" s="41" t="s">
        <v>79</v>
      </c>
      <c r="F117" s="105">
        <v>934</v>
      </c>
      <c r="G117" s="105">
        <v>1147</v>
      </c>
      <c r="H117" s="105">
        <v>138.333333333333</v>
      </c>
      <c r="I117" s="105">
        <v>119.833333333333</v>
      </c>
      <c r="J117" s="105">
        <v>442.58333333333303</v>
      </c>
      <c r="K117" s="105">
        <v>263.5</v>
      </c>
      <c r="L117" s="105">
        <f t="shared" si="38"/>
        <v>3045.2499999999991</v>
      </c>
      <c r="O117" s="32"/>
      <c r="R117" s="82"/>
      <c r="S117" s="140"/>
      <c r="T117" s="140"/>
      <c r="U117" s="140"/>
      <c r="V117" s="140"/>
      <c r="W117" s="140"/>
    </row>
    <row r="118" spans="2:23" x14ac:dyDescent="0.25">
      <c r="B118" s="31"/>
      <c r="C118" s="80"/>
      <c r="E118" s="41" t="s">
        <v>80</v>
      </c>
      <c r="F118" s="105">
        <v>1009.25</v>
      </c>
      <c r="G118" s="105">
        <v>1215</v>
      </c>
      <c r="H118" s="105">
        <v>158.333333333333</v>
      </c>
      <c r="I118" s="105">
        <v>128.916666666667</v>
      </c>
      <c r="J118" s="105">
        <v>475.33333333333303</v>
      </c>
      <c r="K118" s="105">
        <v>280.66666666666703</v>
      </c>
      <c r="L118" s="105">
        <f t="shared" si="38"/>
        <v>3267.5</v>
      </c>
      <c r="O118" s="32"/>
      <c r="R118" s="82" t="s">
        <v>63</v>
      </c>
      <c r="S118" s="82" t="s">
        <v>64</v>
      </c>
      <c r="T118" s="82" t="s">
        <v>65</v>
      </c>
      <c r="U118" s="82" t="s">
        <v>66</v>
      </c>
      <c r="V118" s="82" t="s">
        <v>67</v>
      </c>
      <c r="W118" s="82"/>
    </row>
    <row r="119" spans="2:23" x14ac:dyDescent="0.25">
      <c r="B119" s="31"/>
      <c r="C119" s="80"/>
      <c r="E119" s="41" t="s">
        <v>81</v>
      </c>
      <c r="F119" s="105">
        <v>1053.4166666666702</v>
      </c>
      <c r="G119" s="105">
        <v>1299.9166666666702</v>
      </c>
      <c r="H119" s="105">
        <v>182</v>
      </c>
      <c r="I119" s="105">
        <v>145.333333333333</v>
      </c>
      <c r="J119" s="105">
        <v>514.83333333333303</v>
      </c>
      <c r="K119" s="105">
        <v>315.41666666666703</v>
      </c>
      <c r="L119" s="105">
        <f t="shared" si="38"/>
        <v>3510.9166666666733</v>
      </c>
      <c r="O119" s="32"/>
      <c r="R119" s="82">
        <v>135</v>
      </c>
      <c r="S119" s="82">
        <v>381</v>
      </c>
      <c r="T119" s="82">
        <v>226</v>
      </c>
      <c r="U119" s="82">
        <v>26</v>
      </c>
      <c r="V119" s="82">
        <v>16</v>
      </c>
      <c r="W119" s="82"/>
    </row>
    <row r="120" spans="2:23" x14ac:dyDescent="0.25">
      <c r="B120" s="31"/>
      <c r="C120" s="80"/>
      <c r="E120" s="41" t="s">
        <v>82</v>
      </c>
      <c r="F120" s="105">
        <v>1082.8333333333301</v>
      </c>
      <c r="G120" s="105">
        <v>1390.5833333333301</v>
      </c>
      <c r="H120" s="105">
        <v>217.25</v>
      </c>
      <c r="I120" s="105">
        <v>160.166666666667</v>
      </c>
      <c r="J120" s="105">
        <v>548.33333333333303</v>
      </c>
      <c r="K120" s="105">
        <v>358.25</v>
      </c>
      <c r="L120" s="105">
        <f t="shared" si="38"/>
        <v>3757.4166666666601</v>
      </c>
      <c r="O120" s="32"/>
    </row>
    <row r="121" spans="2:23" x14ac:dyDescent="0.25">
      <c r="B121" s="31"/>
      <c r="C121" s="80"/>
      <c r="E121" s="41" t="s">
        <v>83</v>
      </c>
      <c r="F121" s="105">
        <v>1164.8333333333301</v>
      </c>
      <c r="G121" s="105">
        <v>1547.6666666666702</v>
      </c>
      <c r="H121" s="105">
        <v>236.583333333333</v>
      </c>
      <c r="I121" s="105">
        <v>172.583333333333</v>
      </c>
      <c r="J121" s="105">
        <v>595.91666666666708</v>
      </c>
      <c r="K121" s="105">
        <v>406.75</v>
      </c>
      <c r="L121" s="105">
        <f t="shared" si="38"/>
        <v>4124.333333333333</v>
      </c>
      <c r="O121" s="32"/>
    </row>
    <row r="122" spans="2:23" x14ac:dyDescent="0.25">
      <c r="B122" s="31"/>
      <c r="C122" s="80"/>
      <c r="E122" s="41" t="s">
        <v>84</v>
      </c>
      <c r="F122" s="105">
        <v>1294.8333333333301</v>
      </c>
      <c r="G122" s="105">
        <v>1775.9166666666702</v>
      </c>
      <c r="H122" s="105">
        <v>262.83333333333303</v>
      </c>
      <c r="I122" s="105">
        <v>194.5</v>
      </c>
      <c r="J122" s="105">
        <v>663.41666666666708</v>
      </c>
      <c r="K122" s="105">
        <v>454.08333333333303</v>
      </c>
      <c r="L122" s="105">
        <f t="shared" si="38"/>
        <v>4645.583333333333</v>
      </c>
      <c r="O122" s="32"/>
    </row>
    <row r="123" spans="2:23" x14ac:dyDescent="0.25">
      <c r="B123" s="31"/>
      <c r="C123" s="80"/>
      <c r="E123" s="41" t="s">
        <v>85</v>
      </c>
      <c r="F123" s="105">
        <v>1432.6666666666702</v>
      </c>
      <c r="G123" s="105">
        <v>1943.5833333333301</v>
      </c>
      <c r="H123" s="105">
        <v>272.41666666666703</v>
      </c>
      <c r="I123" s="105">
        <v>209</v>
      </c>
      <c r="J123" s="105">
        <v>736.58333333333303</v>
      </c>
      <c r="K123" s="105">
        <v>489.75</v>
      </c>
      <c r="L123" s="105">
        <f t="shared" si="38"/>
        <v>5084</v>
      </c>
      <c r="O123" s="32"/>
    </row>
    <row r="124" spans="2:23" x14ac:dyDescent="0.25">
      <c r="B124" s="31"/>
      <c r="C124" s="80"/>
      <c r="E124" s="41" t="s">
        <v>86</v>
      </c>
      <c r="F124" s="105">
        <v>1457.25</v>
      </c>
      <c r="G124" s="105">
        <v>1972.0833333333301</v>
      </c>
      <c r="H124" s="105">
        <v>276.5</v>
      </c>
      <c r="I124" s="105">
        <v>218.333333333333</v>
      </c>
      <c r="J124" s="105">
        <v>753.58333333333303</v>
      </c>
      <c r="K124" s="105">
        <v>500.16666666666703</v>
      </c>
      <c r="L124" s="105">
        <f t="shared" si="38"/>
        <v>5177.9166666666633</v>
      </c>
      <c r="O124" s="32"/>
      <c r="R124" s="82" t="s">
        <v>114</v>
      </c>
      <c r="S124" s="88">
        <v>584939</v>
      </c>
      <c r="T124" s="16"/>
    </row>
    <row r="125" spans="2:23" x14ac:dyDescent="0.25">
      <c r="B125" s="31"/>
      <c r="C125" s="80"/>
      <c r="E125" s="102"/>
      <c r="F125" s="103">
        <f t="shared" ref="F125:L125" si="39">+F124/$L124</f>
        <v>0.28143558380944733</v>
      </c>
      <c r="G125" s="103">
        <f t="shared" si="39"/>
        <v>0.38086424720366907</v>
      </c>
      <c r="H125" s="103">
        <f t="shared" si="39"/>
        <v>5.3399855154099979E-2</v>
      </c>
      <c r="I125" s="103">
        <f t="shared" si="39"/>
        <v>4.2166250905286841E-2</v>
      </c>
      <c r="J125" s="103">
        <f t="shared" si="39"/>
        <v>0.14553794157882036</v>
      </c>
      <c r="K125" s="103">
        <f t="shared" si="39"/>
        <v>9.65961213486764E-2</v>
      </c>
      <c r="L125" s="103">
        <f t="shared" si="39"/>
        <v>1</v>
      </c>
      <c r="O125" s="32"/>
      <c r="R125" s="82" t="s">
        <v>35</v>
      </c>
      <c r="S125" s="88">
        <v>380300</v>
      </c>
      <c r="T125" s="16"/>
    </row>
    <row r="126" spans="2:23" x14ac:dyDescent="0.25">
      <c r="B126" s="31"/>
      <c r="E126" s="149" t="s">
        <v>109</v>
      </c>
      <c r="F126" s="149"/>
      <c r="G126" s="149"/>
      <c r="H126" s="149"/>
      <c r="I126" s="149"/>
      <c r="J126" s="149"/>
      <c r="K126" s="149"/>
      <c r="L126" s="149"/>
      <c r="M126" s="149"/>
      <c r="N126" s="33"/>
      <c r="O126" s="32"/>
      <c r="R126" s="82" t="s">
        <v>17</v>
      </c>
      <c r="S126" s="88">
        <v>217443</v>
      </c>
      <c r="T126" s="16"/>
    </row>
    <row r="127" spans="2:23" x14ac:dyDescent="0.25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  <c r="R127" s="82" t="s">
        <v>103</v>
      </c>
      <c r="S127" s="88">
        <v>193434</v>
      </c>
      <c r="T127" s="16"/>
    </row>
    <row r="128" spans="2:23" x14ac:dyDescent="0.25">
      <c r="B128" s="17"/>
      <c r="C128" s="16"/>
      <c r="R128" s="82" t="s">
        <v>22</v>
      </c>
      <c r="S128" s="88">
        <v>156212</v>
      </c>
      <c r="T128" s="16"/>
    </row>
    <row r="129" spans="2:20" x14ac:dyDescent="0.25">
      <c r="B129" s="17"/>
      <c r="C129" s="3"/>
      <c r="D129" s="3"/>
      <c r="E129" s="3"/>
      <c r="F129" s="3"/>
      <c r="G129" s="3"/>
      <c r="H129" s="3"/>
      <c r="R129" s="82" t="s">
        <v>115</v>
      </c>
      <c r="S129" s="88">
        <v>155054</v>
      </c>
      <c r="T129" s="16"/>
    </row>
    <row r="130" spans="2:20" x14ac:dyDescent="0.25">
      <c r="B130" s="40" t="s">
        <v>129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30"/>
      <c r="R130" s="82" t="s">
        <v>18</v>
      </c>
      <c r="S130" s="88">
        <v>142611</v>
      </c>
      <c r="T130" s="16"/>
    </row>
    <row r="131" spans="2:20" x14ac:dyDescent="0.25">
      <c r="B131" s="74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O131" s="32"/>
      <c r="R131" s="82" t="s">
        <v>32</v>
      </c>
      <c r="S131" s="88">
        <v>126939</v>
      </c>
      <c r="T131" s="16"/>
    </row>
    <row r="132" spans="2:20" x14ac:dyDescent="0.25">
      <c r="B132" s="91"/>
      <c r="C132" s="177" t="s">
        <v>130</v>
      </c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O132" s="92"/>
      <c r="R132" s="82" t="s">
        <v>21</v>
      </c>
      <c r="S132" s="88">
        <v>117783</v>
      </c>
      <c r="T132" s="16"/>
    </row>
    <row r="133" spans="2:20" x14ac:dyDescent="0.25">
      <c r="B133" s="91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O133" s="92"/>
      <c r="R133" s="82" t="s">
        <v>2</v>
      </c>
      <c r="S133" s="88">
        <v>579712</v>
      </c>
      <c r="T133" s="16"/>
    </row>
    <row r="134" spans="2:20" ht="15" customHeight="1" x14ac:dyDescent="0.25">
      <c r="B134" s="91"/>
      <c r="C134" s="178" t="s">
        <v>131</v>
      </c>
      <c r="D134" s="178"/>
      <c r="E134" s="180" t="s">
        <v>85</v>
      </c>
      <c r="F134" s="180"/>
      <c r="G134" s="180"/>
      <c r="H134" s="180" t="s">
        <v>86</v>
      </c>
      <c r="I134" s="180"/>
      <c r="J134" s="180"/>
      <c r="K134" s="180" t="s">
        <v>94</v>
      </c>
      <c r="L134" s="180"/>
      <c r="M134" s="180"/>
      <c r="O134" s="92"/>
    </row>
    <row r="135" spans="2:20" x14ac:dyDescent="0.25">
      <c r="B135" s="91"/>
      <c r="C135" s="179"/>
      <c r="D135" s="179"/>
      <c r="E135" s="128" t="s">
        <v>95</v>
      </c>
      <c r="F135" s="128" t="s">
        <v>96</v>
      </c>
      <c r="G135" s="128" t="s">
        <v>8</v>
      </c>
      <c r="H135" s="128" t="s">
        <v>95</v>
      </c>
      <c r="I135" s="128" t="s">
        <v>96</v>
      </c>
      <c r="J135" s="128" t="s">
        <v>8</v>
      </c>
      <c r="K135" s="128" t="s">
        <v>95</v>
      </c>
      <c r="L135" s="128" t="s">
        <v>96</v>
      </c>
      <c r="M135" s="128" t="s">
        <v>8</v>
      </c>
      <c r="O135" s="92"/>
    </row>
    <row r="136" spans="2:20" x14ac:dyDescent="0.25">
      <c r="B136" s="91"/>
      <c r="C136" s="132" t="s">
        <v>106</v>
      </c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O136" s="92"/>
    </row>
    <row r="137" spans="2:20" x14ac:dyDescent="0.25">
      <c r="B137" s="91"/>
      <c r="C137" s="129" t="s">
        <v>134</v>
      </c>
      <c r="D137" s="99"/>
      <c r="E137" s="130">
        <v>109504</v>
      </c>
      <c r="F137" s="130">
        <v>144416</v>
      </c>
      <c r="G137" s="130">
        <v>253920</v>
      </c>
      <c r="H137" s="130">
        <v>102048</v>
      </c>
      <c r="I137" s="130">
        <v>152283</v>
      </c>
      <c r="J137" s="141">
        <v>254331</v>
      </c>
      <c r="K137" s="131">
        <f>+H137/E137-1</f>
        <v>-6.8088836937463482E-2</v>
      </c>
      <c r="L137" s="131">
        <f t="shared" ref="L137:M138" si="40">+I137/F137-1</f>
        <v>5.4474573454464936E-2</v>
      </c>
      <c r="M137" s="145">
        <f t="shared" si="40"/>
        <v>1.6186200378072169E-3</v>
      </c>
      <c r="O137" s="92"/>
    </row>
    <row r="138" spans="2:20" x14ac:dyDescent="0.25">
      <c r="B138" s="91"/>
      <c r="C138" s="129" t="s">
        <v>135</v>
      </c>
      <c r="D138" s="150"/>
      <c r="E138" s="130">
        <v>58017</v>
      </c>
      <c r="F138" s="130">
        <v>134912</v>
      </c>
      <c r="G138" s="130">
        <v>192929</v>
      </c>
      <c r="H138" s="130">
        <v>49779</v>
      </c>
      <c r="I138" s="130">
        <v>143458</v>
      </c>
      <c r="J138" s="141">
        <v>193237</v>
      </c>
      <c r="K138" s="131">
        <f>+H138/E138-1</f>
        <v>-0.14199286416050472</v>
      </c>
      <c r="L138" s="131">
        <f t="shared" si="40"/>
        <v>6.3344995256166881E-2</v>
      </c>
      <c r="M138" s="145">
        <f t="shared" si="40"/>
        <v>1.5964422144933987E-3</v>
      </c>
      <c r="O138" s="92"/>
    </row>
    <row r="139" spans="2:20" x14ac:dyDescent="0.25">
      <c r="B139" s="91"/>
      <c r="C139" s="132" t="s">
        <v>104</v>
      </c>
      <c r="D139" s="98"/>
      <c r="E139" s="101"/>
      <c r="F139" s="101"/>
      <c r="G139" s="101"/>
      <c r="H139" s="101"/>
      <c r="I139" s="101"/>
      <c r="J139" s="142"/>
      <c r="K139" s="98"/>
      <c r="L139" s="98"/>
      <c r="M139" s="146"/>
      <c r="O139" s="92"/>
    </row>
    <row r="140" spans="2:20" x14ac:dyDescent="0.25">
      <c r="B140" s="91"/>
      <c r="C140" s="129" t="s">
        <v>136</v>
      </c>
      <c r="D140" s="99"/>
      <c r="E140" s="130">
        <v>422743</v>
      </c>
      <c r="F140" s="130">
        <v>996764</v>
      </c>
      <c r="G140" s="130">
        <v>1419507</v>
      </c>
      <c r="H140" s="130">
        <v>340595</v>
      </c>
      <c r="I140" s="130">
        <v>1070684</v>
      </c>
      <c r="J140" s="141">
        <v>1411279</v>
      </c>
      <c r="K140" s="131">
        <f>+H140/E140-1</f>
        <v>-0.19432137255968751</v>
      </c>
      <c r="L140" s="131">
        <f t="shared" ref="L140:M141" si="41">+I140/F140-1</f>
        <v>7.4159981700783639E-2</v>
      </c>
      <c r="M140" s="145">
        <f t="shared" si="41"/>
        <v>-5.7963786018666585E-3</v>
      </c>
      <c r="O140" s="92"/>
    </row>
    <row r="141" spans="2:20" x14ac:dyDescent="0.25">
      <c r="B141" s="91"/>
      <c r="C141" s="129" t="s">
        <v>137</v>
      </c>
      <c r="D141" s="150"/>
      <c r="E141" s="130">
        <v>17318</v>
      </c>
      <c r="F141" s="130">
        <v>102897</v>
      </c>
      <c r="G141" s="130">
        <v>120215</v>
      </c>
      <c r="H141" s="130">
        <v>22509</v>
      </c>
      <c r="I141" s="130">
        <v>108365</v>
      </c>
      <c r="J141" s="141">
        <v>130874</v>
      </c>
      <c r="K141" s="131">
        <f>+H141/E141-1</f>
        <v>0.29974592909111908</v>
      </c>
      <c r="L141" s="131">
        <f t="shared" si="41"/>
        <v>5.3140519159936561E-2</v>
      </c>
      <c r="M141" s="145">
        <f t="shared" si="41"/>
        <v>8.8666139832799473E-2</v>
      </c>
      <c r="O141" s="92"/>
    </row>
    <row r="142" spans="2:20" x14ac:dyDescent="0.25">
      <c r="B142" s="91"/>
      <c r="C142" s="129" t="s">
        <v>138</v>
      </c>
      <c r="D142" s="150"/>
      <c r="E142" s="130">
        <v>64831</v>
      </c>
      <c r="F142" s="130">
        <v>27552</v>
      </c>
      <c r="G142" s="130">
        <v>92383</v>
      </c>
      <c r="H142" s="130">
        <v>51690</v>
      </c>
      <c r="I142" s="130">
        <v>28827</v>
      </c>
      <c r="J142" s="141">
        <v>80517</v>
      </c>
      <c r="K142" s="131">
        <f t="shared" ref="K142:K147" si="42">+H142/E142-1</f>
        <v>-0.20269624099581995</v>
      </c>
      <c r="L142" s="131">
        <f t="shared" ref="L142:L147" si="43">+I142/F142-1</f>
        <v>4.6276132404181158E-2</v>
      </c>
      <c r="M142" s="145">
        <f t="shared" ref="M142:M147" si="44">+J142/G142-1</f>
        <v>-0.12844354480802744</v>
      </c>
      <c r="O142" s="92"/>
    </row>
    <row r="143" spans="2:20" x14ac:dyDescent="0.25">
      <c r="B143" s="91"/>
      <c r="C143" s="129" t="s">
        <v>139</v>
      </c>
      <c r="D143" s="150"/>
      <c r="E143" s="130">
        <v>1249</v>
      </c>
      <c r="F143" s="130">
        <v>4634</v>
      </c>
      <c r="G143" s="130">
        <v>5883</v>
      </c>
      <c r="H143" s="130">
        <v>2051</v>
      </c>
      <c r="I143" s="130">
        <v>5972</v>
      </c>
      <c r="J143" s="141">
        <v>8023</v>
      </c>
      <c r="K143" s="131">
        <f t="shared" si="42"/>
        <v>0.64211369095276227</v>
      </c>
      <c r="L143" s="131">
        <f t="shared" si="43"/>
        <v>0.28873543375053945</v>
      </c>
      <c r="M143" s="145">
        <f t="shared" si="44"/>
        <v>0.36375998640149576</v>
      </c>
      <c r="O143" s="92"/>
    </row>
    <row r="144" spans="2:20" x14ac:dyDescent="0.25">
      <c r="B144" s="91"/>
      <c r="C144" s="129" t="s">
        <v>140</v>
      </c>
      <c r="D144" s="150"/>
      <c r="E144" s="130">
        <v>71983</v>
      </c>
      <c r="F144" s="130">
        <v>57573</v>
      </c>
      <c r="G144" s="130">
        <v>129556</v>
      </c>
      <c r="H144" s="130">
        <v>58463</v>
      </c>
      <c r="I144" s="130">
        <v>67459</v>
      </c>
      <c r="J144" s="141">
        <v>125922</v>
      </c>
      <c r="K144" s="131">
        <f t="shared" si="42"/>
        <v>-0.18782212466832449</v>
      </c>
      <c r="L144" s="131">
        <f t="shared" si="43"/>
        <v>0.17171243464818575</v>
      </c>
      <c r="M144" s="145">
        <f t="shared" si="44"/>
        <v>-2.8049646484917701E-2</v>
      </c>
      <c r="O144" s="92"/>
    </row>
    <row r="145" spans="2:15" x14ac:dyDescent="0.25">
      <c r="B145" s="91"/>
      <c r="C145" s="129" t="s">
        <v>141</v>
      </c>
      <c r="D145" s="150"/>
      <c r="E145" s="130">
        <v>79082</v>
      </c>
      <c r="F145" s="130">
        <v>40516</v>
      </c>
      <c r="G145" s="130">
        <v>119598</v>
      </c>
      <c r="H145" s="130">
        <v>67450</v>
      </c>
      <c r="I145" s="130">
        <v>33842</v>
      </c>
      <c r="J145" s="141">
        <v>101292</v>
      </c>
      <c r="K145" s="131">
        <f t="shared" si="42"/>
        <v>-0.14708783288232463</v>
      </c>
      <c r="L145" s="131">
        <f t="shared" si="43"/>
        <v>-0.16472504689505385</v>
      </c>
      <c r="M145" s="145">
        <f t="shared" si="44"/>
        <v>-0.15306276024682686</v>
      </c>
      <c r="O145" s="92"/>
    </row>
    <row r="146" spans="2:15" x14ac:dyDescent="0.25">
      <c r="B146" s="91"/>
      <c r="C146" s="129" t="s">
        <v>142</v>
      </c>
      <c r="D146" s="150"/>
      <c r="E146" s="130">
        <v>143274</v>
      </c>
      <c r="F146" s="130">
        <v>215976</v>
      </c>
      <c r="G146" s="130">
        <v>359250</v>
      </c>
      <c r="H146" s="130">
        <v>145262</v>
      </c>
      <c r="I146" s="130">
        <v>278083</v>
      </c>
      <c r="J146" s="141">
        <v>423345</v>
      </c>
      <c r="K146" s="131">
        <f t="shared" si="42"/>
        <v>1.3875511258148787E-2</v>
      </c>
      <c r="L146" s="131">
        <f t="shared" si="43"/>
        <v>0.28756435900285227</v>
      </c>
      <c r="M146" s="145">
        <f t="shared" si="44"/>
        <v>0.17841336116910234</v>
      </c>
      <c r="O146" s="92"/>
    </row>
    <row r="147" spans="2:15" x14ac:dyDescent="0.25">
      <c r="B147" s="91"/>
      <c r="C147" s="129" t="s">
        <v>143</v>
      </c>
      <c r="D147" s="150"/>
      <c r="E147" s="130">
        <v>922</v>
      </c>
      <c r="F147" s="130">
        <v>19983</v>
      </c>
      <c r="G147" s="130">
        <v>20905</v>
      </c>
      <c r="H147" s="130">
        <v>331</v>
      </c>
      <c r="I147" s="130">
        <v>27268</v>
      </c>
      <c r="J147" s="141">
        <v>27599</v>
      </c>
      <c r="K147" s="131">
        <f t="shared" si="42"/>
        <v>-0.64099783080260297</v>
      </c>
      <c r="L147" s="131">
        <f t="shared" si="43"/>
        <v>0.36455987589451033</v>
      </c>
      <c r="M147" s="145">
        <f t="shared" si="44"/>
        <v>0.32021047596268826</v>
      </c>
      <c r="O147" s="92"/>
    </row>
    <row r="148" spans="2:15" x14ac:dyDescent="0.25">
      <c r="B148" s="91"/>
      <c r="C148" s="129" t="s">
        <v>144</v>
      </c>
      <c r="D148" s="150"/>
      <c r="E148" s="130">
        <v>420524</v>
      </c>
      <c r="F148" s="130">
        <v>923595</v>
      </c>
      <c r="G148" s="130">
        <v>1344119</v>
      </c>
      <c r="H148" s="130">
        <v>338891</v>
      </c>
      <c r="I148" s="130">
        <v>994152</v>
      </c>
      <c r="J148" s="141">
        <v>1333043</v>
      </c>
      <c r="K148" s="131">
        <f>+H148/E148-1</f>
        <v>-0.1941220952906374</v>
      </c>
      <c r="L148" s="131">
        <f t="shared" ref="L148" si="45">+I148/F148-1</f>
        <v>7.6393873938252144E-2</v>
      </c>
      <c r="M148" s="145">
        <f t="shared" ref="M148" si="46">+J148/G148-1</f>
        <v>-8.2403418149732399E-3</v>
      </c>
      <c r="O148" s="92"/>
    </row>
    <row r="149" spans="2:15" x14ac:dyDescent="0.25">
      <c r="B149" s="91"/>
      <c r="C149" s="132" t="s">
        <v>117</v>
      </c>
      <c r="D149" s="98"/>
      <c r="E149" s="98"/>
      <c r="F149" s="98"/>
      <c r="G149" s="98"/>
      <c r="H149" s="98"/>
      <c r="I149" s="98"/>
      <c r="J149" s="143"/>
      <c r="K149" s="98"/>
      <c r="L149" s="98"/>
      <c r="M149" s="146"/>
      <c r="O149" s="92"/>
    </row>
    <row r="150" spans="2:15" x14ac:dyDescent="0.25">
      <c r="B150" s="91"/>
      <c r="C150" s="129" t="s">
        <v>145</v>
      </c>
      <c r="D150" s="150"/>
      <c r="E150" s="130">
        <v>7566</v>
      </c>
      <c r="F150" s="130">
        <v>43976</v>
      </c>
      <c r="G150" s="130">
        <v>51542</v>
      </c>
      <c r="H150" s="130">
        <v>8571</v>
      </c>
      <c r="I150" s="130">
        <v>46571</v>
      </c>
      <c r="J150" s="141">
        <v>55142</v>
      </c>
      <c r="K150" s="131">
        <f>+H150/E150-1</f>
        <v>0.13283108643933383</v>
      </c>
      <c r="L150" s="131">
        <f t="shared" ref="L150" si="47">+I150/F150-1</f>
        <v>5.9009459705293699E-2</v>
      </c>
      <c r="M150" s="145">
        <f t="shared" ref="M150" si="48">+J150/G150-1</f>
        <v>6.9845950875014662E-2</v>
      </c>
      <c r="O150" s="92"/>
    </row>
    <row r="151" spans="2:15" x14ac:dyDescent="0.25">
      <c r="B151" s="91"/>
      <c r="C151" s="132" t="s">
        <v>105</v>
      </c>
      <c r="D151" s="98"/>
      <c r="E151" s="98"/>
      <c r="F151" s="98"/>
      <c r="G151" s="98"/>
      <c r="H151" s="98"/>
      <c r="I151" s="98"/>
      <c r="J151" s="143"/>
      <c r="K151" s="98"/>
      <c r="L151" s="98"/>
      <c r="M151" s="146"/>
      <c r="O151" s="92"/>
    </row>
    <row r="152" spans="2:15" x14ac:dyDescent="0.25">
      <c r="B152" s="91"/>
      <c r="C152" s="129" t="s">
        <v>146</v>
      </c>
      <c r="D152" s="150"/>
      <c r="E152" s="130">
        <v>34082</v>
      </c>
      <c r="F152" s="130">
        <v>60926</v>
      </c>
      <c r="G152" s="130">
        <v>95008</v>
      </c>
      <c r="H152" s="130">
        <v>31068</v>
      </c>
      <c r="I152" s="130">
        <v>49366</v>
      </c>
      <c r="J152" s="141">
        <v>80434</v>
      </c>
      <c r="K152" s="131">
        <f>+H152/E152-1</f>
        <v>-8.8433777360483523E-2</v>
      </c>
      <c r="L152" s="131">
        <f t="shared" ref="L152:M152" si="49">+I152/F152-1</f>
        <v>-0.18973837113875847</v>
      </c>
      <c r="M152" s="145">
        <f t="shared" si="49"/>
        <v>-0.15339760862243179</v>
      </c>
      <c r="O152" s="92"/>
    </row>
    <row r="153" spans="2:15" x14ac:dyDescent="0.25">
      <c r="B153" s="91"/>
      <c r="C153" s="129" t="s">
        <v>147</v>
      </c>
      <c r="D153" s="150"/>
      <c r="E153" s="130">
        <v>35376</v>
      </c>
      <c r="F153" s="130">
        <v>114313</v>
      </c>
      <c r="G153" s="130">
        <v>149689</v>
      </c>
      <c r="H153" s="130">
        <v>39212</v>
      </c>
      <c r="I153" s="130">
        <v>155483</v>
      </c>
      <c r="J153" s="141">
        <v>194695</v>
      </c>
      <c r="K153" s="131">
        <f t="shared" ref="K153:K156" si="50">+H153/E153-1</f>
        <v>0.10843509724106748</v>
      </c>
      <c r="L153" s="131">
        <f t="shared" ref="L153:L156" si="51">+I153/F153-1</f>
        <v>0.36015151382607402</v>
      </c>
      <c r="M153" s="145">
        <f t="shared" ref="M153:M156" si="52">+J153/G153-1</f>
        <v>0.30066337539832588</v>
      </c>
      <c r="O153" s="92"/>
    </row>
    <row r="154" spans="2:15" x14ac:dyDescent="0.25">
      <c r="B154" s="91"/>
      <c r="C154" s="129" t="s">
        <v>148</v>
      </c>
      <c r="D154" s="150"/>
      <c r="E154" s="130">
        <v>8899</v>
      </c>
      <c r="F154" s="130">
        <v>20245</v>
      </c>
      <c r="G154" s="130">
        <v>29144</v>
      </c>
      <c r="H154" s="130">
        <v>11282</v>
      </c>
      <c r="I154" s="130">
        <v>26533</v>
      </c>
      <c r="J154" s="141">
        <v>37815</v>
      </c>
      <c r="K154" s="131">
        <f t="shared" si="50"/>
        <v>0.26778289695471402</v>
      </c>
      <c r="L154" s="131">
        <f t="shared" si="51"/>
        <v>0.31059520869350465</v>
      </c>
      <c r="M154" s="145">
        <f t="shared" si="52"/>
        <v>0.29752264617073831</v>
      </c>
      <c r="O154" s="92"/>
    </row>
    <row r="155" spans="2:15" x14ac:dyDescent="0.25">
      <c r="B155" s="91"/>
      <c r="C155" s="129" t="s">
        <v>149</v>
      </c>
      <c r="D155" s="150"/>
      <c r="E155" s="130">
        <v>17713</v>
      </c>
      <c r="F155" s="130">
        <v>66770</v>
      </c>
      <c r="G155" s="130">
        <v>84483</v>
      </c>
      <c r="H155" s="130">
        <v>18261</v>
      </c>
      <c r="I155" s="130">
        <v>87472</v>
      </c>
      <c r="J155" s="141">
        <v>105733</v>
      </c>
      <c r="K155" s="131">
        <f t="shared" si="50"/>
        <v>3.0937729351323995E-2</v>
      </c>
      <c r="L155" s="131">
        <f t="shared" si="51"/>
        <v>0.31004942339373964</v>
      </c>
      <c r="M155" s="145">
        <f t="shared" si="52"/>
        <v>0.25152989358805922</v>
      </c>
      <c r="O155" s="92"/>
    </row>
    <row r="156" spans="2:15" x14ac:dyDescent="0.25">
      <c r="B156" s="91"/>
      <c r="C156" s="129" t="s">
        <v>150</v>
      </c>
      <c r="D156" s="150"/>
      <c r="E156" s="130">
        <v>7198</v>
      </c>
      <c r="F156" s="130">
        <v>20445</v>
      </c>
      <c r="G156" s="130">
        <v>27643</v>
      </c>
      <c r="H156" s="130">
        <v>7307</v>
      </c>
      <c r="I156" s="130">
        <v>30029</v>
      </c>
      <c r="J156" s="141">
        <v>37336</v>
      </c>
      <c r="K156" s="131">
        <f t="shared" si="50"/>
        <v>1.5143095304251286E-2</v>
      </c>
      <c r="L156" s="131">
        <f t="shared" si="51"/>
        <v>0.4687698703839569</v>
      </c>
      <c r="M156" s="145">
        <f t="shared" si="52"/>
        <v>0.35064935064935066</v>
      </c>
      <c r="O156" s="92"/>
    </row>
    <row r="157" spans="2:15" x14ac:dyDescent="0.25">
      <c r="B157" s="91"/>
      <c r="C157" s="132" t="s">
        <v>119</v>
      </c>
      <c r="D157" s="132"/>
      <c r="E157" s="132"/>
      <c r="F157" s="132"/>
      <c r="G157" s="132"/>
      <c r="H157" s="132"/>
      <c r="I157" s="132"/>
      <c r="J157" s="151"/>
      <c r="K157" s="132"/>
      <c r="L157" s="132"/>
      <c r="M157" s="146"/>
      <c r="O157" s="92"/>
    </row>
    <row r="158" spans="2:15" x14ac:dyDescent="0.25">
      <c r="B158" s="91"/>
      <c r="C158" s="129" t="s">
        <v>151</v>
      </c>
      <c r="D158" s="150"/>
      <c r="E158" s="130">
        <v>1225</v>
      </c>
      <c r="F158" s="130">
        <v>390</v>
      </c>
      <c r="G158" s="130">
        <v>1615</v>
      </c>
      <c r="H158" s="130">
        <v>950</v>
      </c>
      <c r="I158" s="130">
        <v>747</v>
      </c>
      <c r="J158" s="141">
        <v>1697</v>
      </c>
      <c r="K158" s="131">
        <f t="shared" ref="K158" si="53">+H158/E158-1</f>
        <v>-0.22448979591836737</v>
      </c>
      <c r="L158" s="131">
        <f t="shared" ref="L158" si="54">+I158/F158-1</f>
        <v>0.91538461538461546</v>
      </c>
      <c r="M158" s="145">
        <f t="shared" ref="M158" si="55">+J158/G158-1</f>
        <v>5.0773993808049589E-2</v>
      </c>
      <c r="O158" s="92"/>
    </row>
    <row r="159" spans="2:15" x14ac:dyDescent="0.25">
      <c r="B159" s="91"/>
      <c r="C159" s="134" t="s">
        <v>152</v>
      </c>
      <c r="D159" s="152"/>
      <c r="E159" s="135">
        <v>1065</v>
      </c>
      <c r="F159" s="135">
        <v>331</v>
      </c>
      <c r="G159" s="135">
        <v>1396</v>
      </c>
      <c r="H159" s="135">
        <v>1566</v>
      </c>
      <c r="I159" s="135">
        <v>590</v>
      </c>
      <c r="J159" s="144">
        <v>2156</v>
      </c>
      <c r="K159" s="133">
        <f>+H159/E159-1</f>
        <v>0.47042253521126765</v>
      </c>
      <c r="L159" s="133">
        <f t="shared" ref="L159" si="56">+I159/F159-1</f>
        <v>0.78247734138972813</v>
      </c>
      <c r="M159" s="147">
        <f t="shared" ref="M159" si="57">+J159/G159-1</f>
        <v>0.54441260744985676</v>
      </c>
      <c r="O159" s="92"/>
    </row>
    <row r="160" spans="2:15" x14ac:dyDescent="0.25">
      <c r="B160" s="91"/>
      <c r="C160" s="136" t="s">
        <v>97</v>
      </c>
      <c r="E160" s="100"/>
      <c r="F160" s="100"/>
      <c r="G160" s="100"/>
      <c r="H160" s="100"/>
      <c r="I160" s="100"/>
      <c r="J160" s="100"/>
      <c r="K160" s="99"/>
      <c r="L160" s="99"/>
      <c r="M160" s="99"/>
      <c r="O160" s="92"/>
    </row>
    <row r="161" spans="2:15" x14ac:dyDescent="0.25">
      <c r="B161" s="91"/>
      <c r="C161" s="129" t="s">
        <v>98</v>
      </c>
      <c r="E161" s="100"/>
      <c r="F161" s="100"/>
      <c r="G161" s="100"/>
      <c r="H161" s="100"/>
      <c r="I161" s="100"/>
      <c r="J161" s="100"/>
      <c r="K161" s="99"/>
      <c r="L161" s="99"/>
      <c r="M161" s="99"/>
      <c r="O161" s="92"/>
    </row>
    <row r="162" spans="2:15" x14ac:dyDescent="0.25">
      <c r="B162" s="91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O162" s="92"/>
    </row>
    <row r="163" spans="2:15" x14ac:dyDescent="0.25">
      <c r="B163" s="91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O163" s="92"/>
    </row>
    <row r="164" spans="2:15" x14ac:dyDescent="0.2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5"/>
    </row>
  </sheetData>
  <sortState ref="C37:N42">
    <sortCondition descending="1" ref="F37:F42"/>
  </sortState>
  <mergeCells count="28">
    <mergeCell ref="C132:M132"/>
    <mergeCell ref="C134:C135"/>
    <mergeCell ref="D134:D135"/>
    <mergeCell ref="E134:G134"/>
    <mergeCell ref="H134:J134"/>
    <mergeCell ref="K134:M134"/>
    <mergeCell ref="F112:K112"/>
    <mergeCell ref="C100:H100"/>
    <mergeCell ref="C109:H109"/>
    <mergeCell ref="D54:H55"/>
    <mergeCell ref="E82:K82"/>
    <mergeCell ref="E93:K94"/>
    <mergeCell ref="D76:L76"/>
    <mergeCell ref="B1:O2"/>
    <mergeCell ref="C7:N8"/>
    <mergeCell ref="F10:L10"/>
    <mergeCell ref="F27:L27"/>
    <mergeCell ref="F31:L31"/>
    <mergeCell ref="C50:N52"/>
    <mergeCell ref="C26:D30"/>
    <mergeCell ref="M23:N25"/>
    <mergeCell ref="J54:M55"/>
    <mergeCell ref="J34:N34"/>
    <mergeCell ref="J35:N35"/>
    <mergeCell ref="J44:N44"/>
    <mergeCell ref="C35:H35"/>
    <mergeCell ref="C34:H34"/>
    <mergeCell ref="C44:H44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81"/>
  <sheetViews>
    <sheetView zoomScaleNormal="100" zoomScalePageLayoutView="40" workbookViewId="0">
      <selection activeCell="A8" sqref="A8"/>
    </sheetView>
  </sheetViews>
  <sheetFormatPr baseColWidth="10" defaultColWidth="0" defaultRowHeight="15" x14ac:dyDescent="0.25"/>
  <cols>
    <col min="1" max="1" width="11.7109375" style="21" customWidth="1"/>
    <col min="2" max="15" width="11.7109375" style="28" customWidth="1"/>
    <col min="16" max="16" width="11.7109375" style="21" customWidth="1"/>
    <col min="17" max="16384" width="11.42578125" style="21" hidden="1"/>
  </cols>
  <sheetData>
    <row r="1" spans="1:16" ht="15" customHeight="1" x14ac:dyDescent="0.25">
      <c r="B1" s="186" t="s">
        <v>155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1"/>
    </row>
    <row r="2" spans="1:16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1"/>
    </row>
    <row r="3" spans="1:16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  <c r="P3" s="24"/>
    </row>
    <row r="4" spans="1:16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  <c r="P4" s="24"/>
    </row>
    <row r="5" spans="1:16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B6" s="40" t="s">
        <v>91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6" x14ac:dyDescent="0.25">
      <c r="B7" s="31"/>
      <c r="C7" s="15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1,011,983.0 arribos de turistas nacionales y extranjeros, mientras que el 2017 los  arribos de turistas extranjeros y nacionales sumaron 1,781,324.0, representando un  crecimiento promedio anual de 5.8%   en el periodo 2006 – 2016.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32"/>
    </row>
    <row r="8" spans="1:16" x14ac:dyDescent="0.25">
      <c r="B8" s="31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32"/>
    </row>
    <row r="9" spans="1:16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1:16" x14ac:dyDescent="0.25">
      <c r="B10" s="31"/>
      <c r="C10" s="33"/>
      <c r="D10" s="33"/>
      <c r="E10" s="33"/>
      <c r="F10" s="168" t="s">
        <v>92</v>
      </c>
      <c r="G10" s="168"/>
      <c r="H10" s="168"/>
      <c r="I10" s="168"/>
      <c r="J10" s="168"/>
      <c r="K10" s="168"/>
      <c r="L10" s="168"/>
      <c r="M10" s="33"/>
      <c r="N10" s="33"/>
      <c r="O10" s="32"/>
    </row>
    <row r="11" spans="1:16" x14ac:dyDescent="0.25">
      <c r="B11" s="31"/>
      <c r="C11" s="33"/>
      <c r="D11" s="33"/>
      <c r="E11" s="33"/>
      <c r="F11" s="18" t="s">
        <v>4</v>
      </c>
      <c r="G11" s="19" t="s">
        <v>5</v>
      </c>
      <c r="H11" s="18" t="s">
        <v>6</v>
      </c>
      <c r="I11" s="19" t="s">
        <v>7</v>
      </c>
      <c r="J11" s="18" t="s">
        <v>6</v>
      </c>
      <c r="K11" s="18" t="s">
        <v>8</v>
      </c>
      <c r="L11" s="18" t="s">
        <v>6</v>
      </c>
      <c r="M11" s="33"/>
      <c r="N11" s="33"/>
      <c r="O11" s="32"/>
    </row>
    <row r="12" spans="1:16" x14ac:dyDescent="0.25">
      <c r="B12" s="31"/>
      <c r="C12" s="33"/>
      <c r="D12" s="33"/>
      <c r="E12" s="33"/>
      <c r="F12" s="41">
        <v>2003</v>
      </c>
      <c r="G12" s="25">
        <v>645424</v>
      </c>
      <c r="H12" s="42"/>
      <c r="I12" s="25">
        <v>142596</v>
      </c>
      <c r="J12" s="42"/>
      <c r="K12" s="25">
        <f>+I12+G12</f>
        <v>788020</v>
      </c>
      <c r="L12" s="42"/>
      <c r="M12" s="33"/>
      <c r="N12" s="33"/>
      <c r="O12" s="32"/>
    </row>
    <row r="13" spans="1:16" x14ac:dyDescent="0.25">
      <c r="B13" s="31"/>
      <c r="C13" s="33"/>
      <c r="D13" s="33"/>
      <c r="E13" s="33"/>
      <c r="F13" s="41">
        <v>2004</v>
      </c>
      <c r="G13" s="25">
        <v>558777</v>
      </c>
      <c r="H13" s="43">
        <f>+G13/G12-1</f>
        <v>-0.13424818413941841</v>
      </c>
      <c r="I13" s="25">
        <v>191221</v>
      </c>
      <c r="J13" s="43">
        <f>+I13/I12-1</f>
        <v>0.34099834497461368</v>
      </c>
      <c r="K13" s="25">
        <f>+I13+G13</f>
        <v>749998</v>
      </c>
      <c r="L13" s="43">
        <f>+K13/K12-1</f>
        <v>-4.8250044415116378E-2</v>
      </c>
      <c r="M13" s="33"/>
      <c r="N13" s="33"/>
      <c r="O13" s="32"/>
    </row>
    <row r="14" spans="1:16" x14ac:dyDescent="0.25">
      <c r="B14" s="31"/>
      <c r="C14" s="33"/>
      <c r="D14" s="33"/>
      <c r="E14" s="33"/>
      <c r="F14" s="41">
        <v>2005</v>
      </c>
      <c r="G14" s="25">
        <v>649805</v>
      </c>
      <c r="H14" s="43">
        <f t="shared" ref="H14:J26" si="0">+G14/G13-1</f>
        <v>0.16290577457554622</v>
      </c>
      <c r="I14" s="25">
        <v>226143</v>
      </c>
      <c r="J14" s="43">
        <f t="shared" si="0"/>
        <v>0.18262638517736018</v>
      </c>
      <c r="K14" s="25">
        <f t="shared" ref="K14:K26" si="1">+I14+G14</f>
        <v>875948</v>
      </c>
      <c r="L14" s="43">
        <f t="shared" ref="L14" si="2">+K14/K13-1</f>
        <v>0.16793378115674984</v>
      </c>
      <c r="M14" s="33"/>
      <c r="N14" s="33"/>
      <c r="O14" s="32"/>
    </row>
    <row r="15" spans="1:16" x14ac:dyDescent="0.25">
      <c r="B15" s="31"/>
      <c r="C15" s="33"/>
      <c r="D15" s="33"/>
      <c r="E15" s="33"/>
      <c r="F15" s="41">
        <v>2006</v>
      </c>
      <c r="G15" s="25">
        <v>720315</v>
      </c>
      <c r="H15" s="43">
        <f t="shared" si="0"/>
        <v>0.10850947591969895</v>
      </c>
      <c r="I15" s="25">
        <v>216382</v>
      </c>
      <c r="J15" s="43">
        <f t="shared" si="0"/>
        <v>-4.3162954413800136E-2</v>
      </c>
      <c r="K15" s="25">
        <f t="shared" si="1"/>
        <v>936697</v>
      </c>
      <c r="L15" s="43">
        <f t="shared" ref="L15" si="3">+K15/K14-1</f>
        <v>6.935229031860346E-2</v>
      </c>
      <c r="M15" s="33"/>
      <c r="N15" s="33"/>
      <c r="O15" s="32"/>
    </row>
    <row r="16" spans="1:16" x14ac:dyDescent="0.25">
      <c r="B16" s="31"/>
      <c r="C16" s="33"/>
      <c r="D16" s="33"/>
      <c r="E16" s="33"/>
      <c r="F16" s="41">
        <v>2007</v>
      </c>
      <c r="G16" s="25">
        <v>805918</v>
      </c>
      <c r="H16" s="43">
        <f t="shared" si="0"/>
        <v>0.11884106259067218</v>
      </c>
      <c r="I16" s="25">
        <v>206065</v>
      </c>
      <c r="J16" s="43">
        <f t="shared" si="0"/>
        <v>-4.7679566692238717E-2</v>
      </c>
      <c r="K16" s="25">
        <f t="shared" si="1"/>
        <v>1011983</v>
      </c>
      <c r="L16" s="43">
        <f t="shared" ref="L16" si="4">+K16/K15-1</f>
        <v>8.0373909599368742E-2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924548</v>
      </c>
      <c r="H17" s="43">
        <f t="shared" si="0"/>
        <v>0.14719859836856841</v>
      </c>
      <c r="I17" s="25">
        <v>268431</v>
      </c>
      <c r="J17" s="43">
        <f t="shared" si="0"/>
        <v>0.30265207580132492</v>
      </c>
      <c r="K17" s="25">
        <f t="shared" si="1"/>
        <v>1192979</v>
      </c>
      <c r="L17" s="43">
        <f t="shared" ref="L17" si="5">+K17/K16-1</f>
        <v>0.17885280681592475</v>
      </c>
      <c r="M17" s="33"/>
      <c r="N17" s="33"/>
      <c r="O17" s="32"/>
    </row>
    <row r="18" spans="2:15" x14ac:dyDescent="0.25">
      <c r="B18" s="31"/>
      <c r="C18" s="33"/>
      <c r="D18" s="33"/>
      <c r="E18" s="33"/>
      <c r="F18" s="41">
        <v>2009</v>
      </c>
      <c r="G18" s="25">
        <v>1019881</v>
      </c>
      <c r="H18" s="43">
        <f t="shared" si="0"/>
        <v>0.10311308877419023</v>
      </c>
      <c r="I18" s="25">
        <v>253715</v>
      </c>
      <c r="J18" s="43">
        <f t="shared" si="0"/>
        <v>-5.4822282076213202E-2</v>
      </c>
      <c r="K18" s="25">
        <f t="shared" si="1"/>
        <v>1273596</v>
      </c>
      <c r="L18" s="43">
        <f t="shared" ref="L18" si="6">+K18/K17-1</f>
        <v>6.757621047813922E-2</v>
      </c>
      <c r="M18" s="183" t="s">
        <v>9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1141294</v>
      </c>
      <c r="H19" s="43">
        <f t="shared" si="0"/>
        <v>0.11904624166937117</v>
      </c>
      <c r="I19" s="25">
        <v>256942</v>
      </c>
      <c r="J19" s="43">
        <f t="shared" si="0"/>
        <v>1.2718995723548066E-2</v>
      </c>
      <c r="K19" s="25">
        <f t="shared" si="1"/>
        <v>1398236</v>
      </c>
      <c r="L19" s="43">
        <f t="shared" ref="L19" si="7">+K19/K18-1</f>
        <v>9.7864628971824574E-2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1301512</v>
      </c>
      <c r="H20" s="43">
        <f t="shared" si="0"/>
        <v>0.14038275851796289</v>
      </c>
      <c r="I20" s="25">
        <v>289496</v>
      </c>
      <c r="J20" s="43">
        <f t="shared" si="0"/>
        <v>0.12669785399039468</v>
      </c>
      <c r="K20" s="25">
        <f t="shared" si="1"/>
        <v>1591008</v>
      </c>
      <c r="L20" s="43">
        <f t="shared" ref="L20" si="8">+K20/K19-1</f>
        <v>0.13786799939352146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1364098</v>
      </c>
      <c r="H21" s="43">
        <f t="shared" si="0"/>
        <v>4.8087147871091362E-2</v>
      </c>
      <c r="I21" s="25">
        <v>314628</v>
      </c>
      <c r="J21" s="43">
        <f t="shared" si="0"/>
        <v>8.681294387487215E-2</v>
      </c>
      <c r="K21" s="25">
        <f t="shared" si="1"/>
        <v>1678726</v>
      </c>
      <c r="L21" s="43">
        <f t="shared" ref="L21" si="9">+K21/K20-1</f>
        <v>5.5133600836702268E-2</v>
      </c>
      <c r="M21" s="183"/>
      <c r="N21" s="184"/>
      <c r="O21" s="32"/>
    </row>
    <row r="22" spans="2:15" x14ac:dyDescent="0.25">
      <c r="B22" s="31"/>
      <c r="C22" s="33"/>
      <c r="D22" s="33"/>
      <c r="E22" s="33"/>
      <c r="F22" s="41">
        <v>2013</v>
      </c>
      <c r="G22" s="25">
        <v>1428245</v>
      </c>
      <c r="H22" s="43">
        <f t="shared" si="0"/>
        <v>4.7025213730978344E-2</v>
      </c>
      <c r="I22" s="25">
        <v>301423</v>
      </c>
      <c r="J22" s="43">
        <f t="shared" si="0"/>
        <v>-4.19701997279327E-2</v>
      </c>
      <c r="K22" s="25">
        <f t="shared" si="1"/>
        <v>1729668</v>
      </c>
      <c r="L22" s="43">
        <f t="shared" ref="L22" si="10">+K22/K21-1</f>
        <v>3.0345631151242003E-2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1520826</v>
      </c>
      <c r="H23" s="43">
        <f t="shared" si="0"/>
        <v>6.4821511715426938E-2</v>
      </c>
      <c r="I23" s="25">
        <v>304983</v>
      </c>
      <c r="J23" s="43">
        <f t="shared" si="0"/>
        <v>1.1810644841302675E-2</v>
      </c>
      <c r="K23" s="25">
        <f t="shared" si="1"/>
        <v>1825809</v>
      </c>
      <c r="L23" s="43">
        <f t="shared" ref="L23" si="11">+K23/K22-1</f>
        <v>5.5583499261129932E-2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1518832</v>
      </c>
      <c r="H24" s="43">
        <f t="shared" si="0"/>
        <v>-1.3111296098304859E-3</v>
      </c>
      <c r="I24" s="25">
        <v>323481</v>
      </c>
      <c r="J24" s="43">
        <f t="shared" si="0"/>
        <v>6.0652560962414226E-2</v>
      </c>
      <c r="K24" s="25">
        <f t="shared" si="1"/>
        <v>1842313</v>
      </c>
      <c r="L24" s="43">
        <f t="shared" ref="L24" si="12">+K24/K23-1</f>
        <v>9.039280669555172E-3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1428366</v>
      </c>
      <c r="H25" s="43">
        <f t="shared" si="0"/>
        <v>-5.9562874629978779E-2</v>
      </c>
      <c r="I25" s="25">
        <v>371388</v>
      </c>
      <c r="J25" s="43">
        <f t="shared" si="0"/>
        <v>0.14809834271564637</v>
      </c>
      <c r="K25" s="25">
        <f t="shared" si="1"/>
        <v>1799754</v>
      </c>
      <c r="L25" s="43">
        <f t="shared" ref="L25" si="13">+K25/K24-1</f>
        <v>-2.3100852026772811E-2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1439593</v>
      </c>
      <c r="H26" s="43">
        <f t="shared" si="0"/>
        <v>7.8600302723532689E-3</v>
      </c>
      <c r="I26" s="25">
        <v>341731</v>
      </c>
      <c r="J26" s="43">
        <f t="shared" si="0"/>
        <v>-7.9854491798334926E-2</v>
      </c>
      <c r="K26" s="25">
        <f t="shared" si="1"/>
        <v>1781324</v>
      </c>
      <c r="L26" s="43">
        <f t="shared" ref="L26" si="14">+K26/K25-1</f>
        <v>-1.0240288394969488E-2</v>
      </c>
      <c r="M26" s="45">
        <f>+(K26/K16)^(1/10)-1</f>
        <v>5.8173716844482692E-2</v>
      </c>
      <c r="N26" s="33"/>
      <c r="O26" s="32"/>
    </row>
    <row r="27" spans="2:15" x14ac:dyDescent="0.25">
      <c r="B27" s="31"/>
      <c r="C27" s="182" t="s">
        <v>10</v>
      </c>
      <c r="D27" s="182"/>
      <c r="E27" s="33"/>
      <c r="F27" s="169" t="s">
        <v>11</v>
      </c>
      <c r="G27" s="169"/>
      <c r="H27" s="169"/>
      <c r="I27" s="169"/>
      <c r="J27" s="169"/>
      <c r="K27" s="169"/>
      <c r="L27" s="169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0.79637503792059749</v>
      </c>
      <c r="H28" s="27"/>
      <c r="I28" s="26">
        <f>+I16/K16</f>
        <v>0.20362496207940253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2"/>
      <c r="D29" s="182"/>
      <c r="E29" s="33"/>
      <c r="F29" s="44">
        <v>2012</v>
      </c>
      <c r="G29" s="26">
        <f>+G21/K21</f>
        <v>0.81257930120817812</v>
      </c>
      <c r="H29" s="27"/>
      <c r="I29" s="26">
        <f>+I21/K21</f>
        <v>0.18742069879182188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0.80815898735996372</v>
      </c>
      <c r="H30" s="27"/>
      <c r="I30" s="26">
        <f>+I26/K26</f>
        <v>0.19184101264003628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0" t="s">
        <v>12</v>
      </c>
      <c r="G31" s="170"/>
      <c r="H31" s="170"/>
      <c r="I31" s="170"/>
      <c r="J31" s="170"/>
      <c r="K31" s="170"/>
      <c r="L31" s="170"/>
      <c r="M31" s="33"/>
      <c r="N31" s="33"/>
      <c r="O31" s="32"/>
    </row>
    <row r="32" spans="2:15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</row>
    <row r="35" spans="2:15" x14ac:dyDescent="0.25">
      <c r="B35" s="40" t="s">
        <v>93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326,738 arribos en esta región (equivalente al 48.0% de este total), Cusco con 76,852 arribos (11.3%)  y Puno con 74,685 arribos (11.0 %). En tanto  Otro Pais De Europa es el principal lugar de procedencia de los huespedes del exterior con 57,489  arribos (equivalente al 16.8 % de los arribos del exterior), le sigue Francia  con  50,086  arribos (14.7 %) y Estados Unidos (Usa) con 30,476 (8.9 %) entre las principales.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32"/>
    </row>
    <row r="37" spans="2:15" x14ac:dyDescent="0.25">
      <c r="B37" s="3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32"/>
    </row>
    <row r="38" spans="2:15" x14ac:dyDescent="0.25">
      <c r="B38" s="3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D40" s="174" t="s">
        <v>25</v>
      </c>
      <c r="E40" s="174"/>
      <c r="F40" s="174"/>
      <c r="G40" s="174"/>
      <c r="H40" s="174"/>
      <c r="I40" s="33"/>
      <c r="J40" s="163" t="s">
        <v>43</v>
      </c>
      <c r="K40" s="163"/>
      <c r="L40" s="163"/>
      <c r="M40" s="163"/>
      <c r="N40" s="33"/>
      <c r="O40" s="32"/>
    </row>
    <row r="41" spans="2:15" x14ac:dyDescent="0.25">
      <c r="B41" s="31"/>
      <c r="D41" s="174"/>
      <c r="E41" s="174"/>
      <c r="F41" s="174"/>
      <c r="G41" s="174"/>
      <c r="H41" s="174"/>
      <c r="I41" s="33"/>
      <c r="J41" s="163"/>
      <c r="K41" s="163"/>
      <c r="L41" s="163"/>
      <c r="M41" s="163"/>
      <c r="N41" s="33"/>
      <c r="O41" s="32"/>
    </row>
    <row r="42" spans="2:15" x14ac:dyDescent="0.25">
      <c r="B42" s="31"/>
      <c r="C42" s="148">
        <f>+G26-E54</f>
        <v>0</v>
      </c>
      <c r="D42" s="20" t="s">
        <v>3</v>
      </c>
      <c r="E42" s="20" t="s">
        <v>13</v>
      </c>
      <c r="F42" s="20" t="s">
        <v>14</v>
      </c>
      <c r="G42" s="20" t="s">
        <v>15</v>
      </c>
      <c r="H42" s="20" t="s">
        <v>29</v>
      </c>
      <c r="I42" s="148">
        <f>+I26-K54</f>
        <v>0</v>
      </c>
      <c r="J42" s="20" t="s">
        <v>16</v>
      </c>
      <c r="K42" s="20" t="s">
        <v>13</v>
      </c>
      <c r="L42" s="20" t="s">
        <v>15</v>
      </c>
      <c r="M42" s="20" t="s">
        <v>29</v>
      </c>
      <c r="N42" s="33"/>
      <c r="O42" s="32"/>
    </row>
    <row r="43" spans="2:15" x14ac:dyDescent="0.25">
      <c r="B43" s="31"/>
      <c r="D43" s="22" t="s">
        <v>23</v>
      </c>
      <c r="E43" s="47">
        <v>326738</v>
      </c>
      <c r="F43" s="50">
        <f t="shared" ref="F43:F51" si="15">+E43/E$51</f>
        <v>0.48009603742756052</v>
      </c>
      <c r="G43" s="50">
        <f t="shared" ref="G43:G50" si="16">+E43/E$54</f>
        <v>0.22696553817641513</v>
      </c>
      <c r="H43" s="52">
        <v>1.6658333333333335</v>
      </c>
      <c r="I43" s="33"/>
      <c r="J43" s="22" t="s">
        <v>122</v>
      </c>
      <c r="K43" s="47">
        <v>57489</v>
      </c>
      <c r="L43" s="50">
        <f t="shared" ref="L43:L54" si="17">+K43/K$54</f>
        <v>0.16822881155060559</v>
      </c>
      <c r="M43" s="52">
        <v>1.4841666666666666</v>
      </c>
      <c r="N43" s="33"/>
      <c r="O43" s="32"/>
    </row>
    <row r="44" spans="2:15" x14ac:dyDescent="0.25">
      <c r="B44" s="31"/>
      <c r="D44" s="22" t="s">
        <v>104</v>
      </c>
      <c r="E44" s="47">
        <v>76852</v>
      </c>
      <c r="F44" s="50">
        <f t="shared" si="15"/>
        <v>0.11292332287148382</v>
      </c>
      <c r="G44" s="50">
        <f t="shared" si="16"/>
        <v>5.3384532989532461E-2</v>
      </c>
      <c r="H44" s="52">
        <v>1.2475000000000003</v>
      </c>
      <c r="I44" s="33"/>
      <c r="J44" s="22" t="s">
        <v>17</v>
      </c>
      <c r="K44" s="47">
        <v>50086</v>
      </c>
      <c r="L44" s="50">
        <f t="shared" si="17"/>
        <v>0.14656557350664703</v>
      </c>
      <c r="M44" s="52">
        <v>1.5008333333333335</v>
      </c>
      <c r="N44" s="33"/>
      <c r="O44" s="32"/>
    </row>
    <row r="45" spans="2:15" x14ac:dyDescent="0.25">
      <c r="B45" s="31"/>
      <c r="D45" s="22" t="s">
        <v>105</v>
      </c>
      <c r="E45" s="47">
        <v>74685</v>
      </c>
      <c r="F45" s="50">
        <f t="shared" si="15"/>
        <v>0.10973921782981275</v>
      </c>
      <c r="G45" s="50">
        <f t="shared" si="16"/>
        <v>5.1879246425899542E-2</v>
      </c>
      <c r="H45" s="52">
        <v>1.24</v>
      </c>
      <c r="I45" s="33"/>
      <c r="J45" s="22" t="s">
        <v>31</v>
      </c>
      <c r="K45" s="47">
        <v>30476</v>
      </c>
      <c r="L45" s="50">
        <f t="shared" si="17"/>
        <v>8.9181256602415354E-2</v>
      </c>
      <c r="M45" s="52">
        <v>1.7549999999999997</v>
      </c>
      <c r="N45" s="33"/>
      <c r="O45" s="32"/>
    </row>
    <row r="46" spans="2:15" x14ac:dyDescent="0.25">
      <c r="B46" s="31"/>
      <c r="D46" s="22" t="s">
        <v>24</v>
      </c>
      <c r="E46" s="47">
        <v>42782</v>
      </c>
      <c r="F46" s="50">
        <f t="shared" si="15"/>
        <v>6.2862197458593408E-2</v>
      </c>
      <c r="G46" s="50">
        <f t="shared" si="16"/>
        <v>2.9718121719124781E-2</v>
      </c>
      <c r="H46" s="52">
        <v>1.4874999999999998</v>
      </c>
      <c r="I46" s="33"/>
      <c r="J46" s="22" t="s">
        <v>18</v>
      </c>
      <c r="K46" s="47">
        <v>26924</v>
      </c>
      <c r="L46" s="50">
        <f t="shared" si="17"/>
        <v>7.8787116182026218E-2</v>
      </c>
      <c r="M46" s="52">
        <v>1.5241666666666667</v>
      </c>
      <c r="N46" s="33"/>
      <c r="O46" s="32"/>
    </row>
    <row r="47" spans="2:15" x14ac:dyDescent="0.25">
      <c r="B47" s="31"/>
      <c r="D47" s="22" t="s">
        <v>119</v>
      </c>
      <c r="E47" s="47">
        <v>40243</v>
      </c>
      <c r="F47" s="50">
        <f t="shared" si="15"/>
        <v>5.9131490167036949E-2</v>
      </c>
      <c r="G47" s="50">
        <f t="shared" si="16"/>
        <v>2.7954428786469507E-2</v>
      </c>
      <c r="H47" s="52">
        <v>1.2983333333333331</v>
      </c>
      <c r="I47" s="33"/>
      <c r="J47" s="22" t="s">
        <v>33</v>
      </c>
      <c r="K47" s="47">
        <v>24606</v>
      </c>
      <c r="L47" s="50">
        <f t="shared" si="17"/>
        <v>7.2004003148675416E-2</v>
      </c>
      <c r="M47" s="52">
        <v>1.4949999999999999</v>
      </c>
      <c r="N47" s="33"/>
      <c r="O47" s="32"/>
    </row>
    <row r="48" spans="2:15" x14ac:dyDescent="0.25">
      <c r="B48" s="31"/>
      <c r="D48" s="22" t="s">
        <v>118</v>
      </c>
      <c r="E48" s="47">
        <v>34233</v>
      </c>
      <c r="F48" s="50">
        <f t="shared" si="15"/>
        <v>5.0300631237436964E-2</v>
      </c>
      <c r="G48" s="50">
        <f t="shared" si="16"/>
        <v>2.3779637717049194E-2</v>
      </c>
      <c r="H48" s="52">
        <v>1.2675000000000001</v>
      </c>
      <c r="I48" s="33"/>
      <c r="J48" s="22" t="s">
        <v>32</v>
      </c>
      <c r="K48" s="47">
        <v>24197</v>
      </c>
      <c r="L48" s="50">
        <f t="shared" si="17"/>
        <v>7.0807155335629493E-2</v>
      </c>
      <c r="M48" s="52">
        <v>1.46</v>
      </c>
      <c r="N48" s="33"/>
      <c r="O48" s="32"/>
    </row>
    <row r="49" spans="2:15" x14ac:dyDescent="0.25">
      <c r="B49" s="31"/>
      <c r="D49" s="22" t="s">
        <v>101</v>
      </c>
      <c r="E49" s="47">
        <v>20174</v>
      </c>
      <c r="F49" s="50">
        <f t="shared" si="15"/>
        <v>2.964288653007488E-2</v>
      </c>
      <c r="G49" s="50">
        <f t="shared" si="16"/>
        <v>1.4013683034024199E-2</v>
      </c>
      <c r="H49" s="52">
        <v>1.2908333333333335</v>
      </c>
      <c r="I49" s="33"/>
      <c r="J49" s="22" t="s">
        <v>35</v>
      </c>
      <c r="K49" s="47">
        <v>19887</v>
      </c>
      <c r="L49" s="50">
        <f>+K49/K$54</f>
        <v>5.8194895985438838E-2</v>
      </c>
      <c r="M49" s="52">
        <v>1.7616666666666667</v>
      </c>
      <c r="N49" s="33"/>
      <c r="O49" s="32"/>
    </row>
    <row r="50" spans="2:15" x14ac:dyDescent="0.25">
      <c r="B50" s="31"/>
      <c r="D50" s="22" t="s">
        <v>2</v>
      </c>
      <c r="E50" s="47">
        <f>64816+45</f>
        <v>64861</v>
      </c>
      <c r="F50" s="50">
        <f t="shared" si="15"/>
        <v>9.5304216478000733E-2</v>
      </c>
      <c r="G50" s="50">
        <f t="shared" si="16"/>
        <v>4.5055095433223141E-2</v>
      </c>
      <c r="H50" s="52">
        <v>1.4792156862745098</v>
      </c>
      <c r="I50" s="33"/>
      <c r="J50" s="22" t="s">
        <v>19</v>
      </c>
      <c r="K50" s="47">
        <v>18449</v>
      </c>
      <c r="L50" s="50">
        <f>+K50/K$54</f>
        <v>5.398690783101328E-2</v>
      </c>
      <c r="M50" s="52">
        <v>1.5141666666666664</v>
      </c>
      <c r="N50" s="33"/>
      <c r="O50" s="32"/>
    </row>
    <row r="51" spans="2:15" x14ac:dyDescent="0.25">
      <c r="B51" s="31"/>
      <c r="D51" s="48" t="s">
        <v>26</v>
      </c>
      <c r="E51" s="49">
        <f>SUM(E43:E50)</f>
        <v>680568</v>
      </c>
      <c r="F51" s="51">
        <f t="shared" si="15"/>
        <v>1</v>
      </c>
      <c r="G51" s="50"/>
      <c r="I51" s="33"/>
      <c r="J51" s="22" t="s">
        <v>21</v>
      </c>
      <c r="K51" s="47">
        <v>13414</v>
      </c>
      <c r="L51" s="50">
        <f t="shared" si="17"/>
        <v>3.9253096733980822E-2</v>
      </c>
      <c r="M51" s="52">
        <v>1.5958333333333332</v>
      </c>
      <c r="N51" s="33"/>
      <c r="O51" s="32"/>
    </row>
    <row r="52" spans="2:15" x14ac:dyDescent="0.25">
      <c r="B52" s="31"/>
      <c r="D52" s="53" t="s">
        <v>27</v>
      </c>
      <c r="E52" s="39"/>
      <c r="F52" s="22"/>
      <c r="G52" s="50"/>
      <c r="I52" s="33"/>
      <c r="J52" s="22" t="s">
        <v>34</v>
      </c>
      <c r="K52" s="47">
        <v>12115</v>
      </c>
      <c r="L52" s="50">
        <f t="shared" si="17"/>
        <v>3.5451861259294594E-2</v>
      </c>
      <c r="M52" s="52">
        <v>1.5508333333333333</v>
      </c>
      <c r="N52" s="33"/>
      <c r="O52" s="32"/>
    </row>
    <row r="53" spans="2:15" x14ac:dyDescent="0.25">
      <c r="B53" s="31"/>
      <c r="D53" s="22" t="s">
        <v>106</v>
      </c>
      <c r="E53" s="47">
        <v>759025</v>
      </c>
      <c r="F53" s="22"/>
      <c r="G53" s="50">
        <f>+E53/E$54</f>
        <v>0.52724971571826207</v>
      </c>
      <c r="H53" s="52">
        <v>1.2366666666666668</v>
      </c>
      <c r="I53" s="33"/>
      <c r="J53" s="22" t="s">
        <v>2</v>
      </c>
      <c r="K53" s="47">
        <f>63783+305</f>
        <v>64088</v>
      </c>
      <c r="L53" s="50">
        <f t="shared" si="17"/>
        <v>0.18753932186427336</v>
      </c>
      <c r="M53" s="52">
        <v>1.716475818794001</v>
      </c>
      <c r="N53" s="33"/>
      <c r="O53" s="32"/>
    </row>
    <row r="54" spans="2:15" x14ac:dyDescent="0.25">
      <c r="B54" s="31"/>
      <c r="D54" s="48" t="s">
        <v>8</v>
      </c>
      <c r="E54" s="49">
        <f>+E53+E51</f>
        <v>1439593</v>
      </c>
      <c r="F54" s="48"/>
      <c r="G54" s="51">
        <f>+E54/E$54</f>
        <v>1</v>
      </c>
      <c r="H54" s="97">
        <v>1.4352333333333338</v>
      </c>
      <c r="I54" s="33"/>
      <c r="J54" s="48" t="s">
        <v>8</v>
      </c>
      <c r="K54" s="49">
        <f>SUM(K43:K53)</f>
        <v>341731</v>
      </c>
      <c r="L54" s="51">
        <f t="shared" si="17"/>
        <v>1</v>
      </c>
      <c r="M54" s="97">
        <v>1.7044507575757593</v>
      </c>
      <c r="N54" s="33"/>
      <c r="O54" s="32"/>
    </row>
    <row r="55" spans="2:15" x14ac:dyDescent="0.25">
      <c r="B55" s="31"/>
      <c r="D55" s="53" t="s">
        <v>28</v>
      </c>
      <c r="E55" s="33"/>
      <c r="F55" s="33"/>
      <c r="G55" s="33"/>
      <c r="I55" s="33"/>
      <c r="J55" s="33"/>
      <c r="K55" s="33"/>
      <c r="L55" s="33"/>
      <c r="M55" s="33"/>
      <c r="N55" s="33"/>
      <c r="O55" s="32"/>
    </row>
    <row r="56" spans="2:15" x14ac:dyDescent="0.25">
      <c r="B56" s="31"/>
      <c r="C56" s="33"/>
      <c r="D56" s="176" t="s">
        <v>30</v>
      </c>
      <c r="E56" s="176"/>
      <c r="F56" s="176"/>
      <c r="G56" s="176"/>
      <c r="H56" s="176"/>
      <c r="I56" s="176"/>
      <c r="J56" s="176"/>
      <c r="K56" s="176"/>
      <c r="L56" s="176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60" spans="2:15" x14ac:dyDescent="0.25">
      <c r="B60" s="40" t="s">
        <v>62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E62" s="174" t="s">
        <v>57</v>
      </c>
      <c r="F62" s="174"/>
      <c r="G62" s="174"/>
      <c r="H62" s="174"/>
      <c r="I62" s="174"/>
      <c r="J62" s="174"/>
      <c r="K62" s="174"/>
      <c r="N62" s="33"/>
      <c r="O62" s="32"/>
    </row>
    <row r="63" spans="2:15" x14ac:dyDescent="0.25">
      <c r="B63" s="31"/>
      <c r="E63" s="20" t="s">
        <v>58</v>
      </c>
      <c r="F63" s="20" t="s">
        <v>49</v>
      </c>
      <c r="G63" s="20" t="s">
        <v>52</v>
      </c>
      <c r="H63" s="20" t="s">
        <v>50</v>
      </c>
      <c r="I63" s="20" t="s">
        <v>52</v>
      </c>
      <c r="J63" s="65" t="s">
        <v>51</v>
      </c>
      <c r="K63" s="20" t="s">
        <v>52</v>
      </c>
      <c r="N63" s="33"/>
      <c r="O63" s="32"/>
    </row>
    <row r="64" spans="2:15" x14ac:dyDescent="0.25">
      <c r="B64" s="31"/>
      <c r="E64" s="71" t="s">
        <v>56</v>
      </c>
      <c r="F64" s="66">
        <f>SUM(F65:F70)</f>
        <v>282</v>
      </c>
      <c r="G64" s="72">
        <f>+F64/F72</f>
        <v>0.19368131868131869</v>
      </c>
      <c r="H64" s="66">
        <f>SUM(H65:H70)</f>
        <v>5845</v>
      </c>
      <c r="I64" s="72">
        <f>+H64/H72</f>
        <v>0.41604384653712007</v>
      </c>
      <c r="J64" s="66">
        <f>SUM(J65:J70)</f>
        <v>10791</v>
      </c>
      <c r="K64" s="72">
        <f>+J64/J72</f>
        <v>0.42081659712202163</v>
      </c>
      <c r="N64" s="33"/>
      <c r="O64" s="32"/>
    </row>
    <row r="65" spans="2:15" x14ac:dyDescent="0.25">
      <c r="B65" s="31"/>
      <c r="E65" s="22" t="s">
        <v>44</v>
      </c>
      <c r="F65" s="47">
        <v>47</v>
      </c>
      <c r="G65" s="68">
        <f t="shared" ref="G65:G70" si="18">+F65/F$64</f>
        <v>0.16666666666666666</v>
      </c>
      <c r="H65" s="47">
        <v>768</v>
      </c>
      <c r="I65" s="68">
        <f t="shared" ref="I65:I70" si="19">+H65/H$64</f>
        <v>0.13139435414884518</v>
      </c>
      <c r="J65" s="47">
        <v>1322</v>
      </c>
      <c r="K65" s="68">
        <f t="shared" ref="K65:K70" si="20">+J65/J$64</f>
        <v>0.12250949865628764</v>
      </c>
      <c r="N65" s="33"/>
      <c r="O65" s="32"/>
    </row>
    <row r="66" spans="2:15" x14ac:dyDescent="0.25">
      <c r="B66" s="31"/>
      <c r="E66" s="22" t="s">
        <v>45</v>
      </c>
      <c r="F66" s="47">
        <v>134</v>
      </c>
      <c r="G66" s="63">
        <f t="shared" si="18"/>
        <v>0.47517730496453903</v>
      </c>
      <c r="H66" s="47">
        <v>2490</v>
      </c>
      <c r="I66" s="63">
        <f t="shared" si="19"/>
        <v>0.42600513259195893</v>
      </c>
      <c r="J66" s="47">
        <v>4508</v>
      </c>
      <c r="K66" s="63">
        <f t="shared" si="20"/>
        <v>0.41775553702159207</v>
      </c>
      <c r="M66" s="21"/>
      <c r="N66" s="33"/>
      <c r="O66" s="32"/>
    </row>
    <row r="67" spans="2:15" x14ac:dyDescent="0.25">
      <c r="B67" s="31"/>
      <c r="E67" s="22" t="s">
        <v>46</v>
      </c>
      <c r="F67" s="47">
        <v>86</v>
      </c>
      <c r="G67" s="63">
        <f t="shared" si="18"/>
        <v>0.30496453900709219</v>
      </c>
      <c r="H67" s="47">
        <v>2069</v>
      </c>
      <c r="I67" s="63">
        <f t="shared" si="19"/>
        <v>0.35397775876817794</v>
      </c>
      <c r="J67" s="47">
        <v>3939</v>
      </c>
      <c r="K67" s="63">
        <f t="shared" si="20"/>
        <v>0.36502641089797055</v>
      </c>
      <c r="N67" s="33"/>
      <c r="O67" s="32"/>
    </row>
    <row r="68" spans="2:15" x14ac:dyDescent="0.25">
      <c r="B68" s="31"/>
      <c r="E68" s="22" t="s">
        <v>47</v>
      </c>
      <c r="F68" s="47">
        <v>6</v>
      </c>
      <c r="G68" s="63">
        <f t="shared" si="18"/>
        <v>2.1276595744680851E-2</v>
      </c>
      <c r="H68" s="47">
        <v>216</v>
      </c>
      <c r="I68" s="63">
        <f t="shared" si="19"/>
        <v>3.6954662104362705E-2</v>
      </c>
      <c r="J68" s="47">
        <v>414</v>
      </c>
      <c r="K68" s="63">
        <f t="shared" si="20"/>
        <v>3.8365304420350292E-2</v>
      </c>
      <c r="N68" s="33"/>
      <c r="O68" s="32"/>
    </row>
    <row r="69" spans="2:15" x14ac:dyDescent="0.25">
      <c r="B69" s="31"/>
      <c r="E69" s="22" t="s">
        <v>48</v>
      </c>
      <c r="F69" s="47">
        <v>3</v>
      </c>
      <c r="G69" s="63">
        <f t="shared" si="18"/>
        <v>1.0638297872340425E-2</v>
      </c>
      <c r="H69" s="47">
        <v>177</v>
      </c>
      <c r="I69" s="63">
        <f t="shared" si="19"/>
        <v>3.0282292557741661E-2</v>
      </c>
      <c r="J69" s="47">
        <v>326</v>
      </c>
      <c r="K69" s="63">
        <f t="shared" si="20"/>
        <v>3.0210360485589845E-2</v>
      </c>
      <c r="N69" s="33"/>
      <c r="O69" s="32"/>
    </row>
    <row r="70" spans="2:15" x14ac:dyDescent="0.25">
      <c r="B70" s="31"/>
      <c r="E70" s="22" t="s">
        <v>59</v>
      </c>
      <c r="F70" s="47">
        <v>6</v>
      </c>
      <c r="G70" s="63">
        <f t="shared" si="18"/>
        <v>2.1276595744680851E-2</v>
      </c>
      <c r="H70" s="47">
        <v>125</v>
      </c>
      <c r="I70" s="63">
        <f t="shared" si="19"/>
        <v>2.1385799828913601E-2</v>
      </c>
      <c r="J70" s="47">
        <v>282</v>
      </c>
      <c r="K70" s="63">
        <f t="shared" si="20"/>
        <v>2.6132888518209618E-2</v>
      </c>
      <c r="N70" s="33"/>
      <c r="O70" s="32"/>
    </row>
    <row r="71" spans="2:15" ht="15.75" thickBot="1" x14ac:dyDescent="0.3">
      <c r="B71" s="31"/>
      <c r="E71" s="69" t="s">
        <v>54</v>
      </c>
      <c r="F71" s="70">
        <v>1174</v>
      </c>
      <c r="G71" s="73">
        <f>+F71/F72</f>
        <v>0.80631868131868134</v>
      </c>
      <c r="H71" s="70">
        <v>8204</v>
      </c>
      <c r="I71" s="73">
        <f>+H71/H72</f>
        <v>0.58395615346287988</v>
      </c>
      <c r="J71" s="70">
        <v>14852</v>
      </c>
      <c r="K71" s="73">
        <f>+J71/J72</f>
        <v>0.57918340287797843</v>
      </c>
      <c r="N71" s="33"/>
      <c r="O71" s="32"/>
    </row>
    <row r="72" spans="2:15" ht="15.75" thickTop="1" x14ac:dyDescent="0.25">
      <c r="B72" s="31"/>
      <c r="E72" s="71" t="s">
        <v>55</v>
      </c>
      <c r="F72" s="66">
        <f>+F71+F64</f>
        <v>1456</v>
      </c>
      <c r="G72" s="67"/>
      <c r="H72" s="66">
        <f>+H71+H64</f>
        <v>14049</v>
      </c>
      <c r="I72" s="67"/>
      <c r="J72" s="66">
        <f>+J71+J64</f>
        <v>25643</v>
      </c>
      <c r="K72" s="67"/>
      <c r="N72" s="33"/>
      <c r="O72" s="32"/>
    </row>
    <row r="73" spans="2:15" x14ac:dyDescent="0.25">
      <c r="B73" s="31"/>
      <c r="E73" s="181" t="s">
        <v>61</v>
      </c>
      <c r="F73" s="181"/>
      <c r="G73" s="181"/>
      <c r="H73" s="181"/>
      <c r="I73" s="181"/>
      <c r="J73" s="181"/>
      <c r="K73" s="181"/>
      <c r="N73" s="33"/>
      <c r="O73" s="32"/>
    </row>
    <row r="74" spans="2:15" x14ac:dyDescent="0.25">
      <c r="B74" s="31"/>
      <c r="E74" s="181"/>
      <c r="F74" s="181"/>
      <c r="G74" s="181"/>
      <c r="H74" s="181"/>
      <c r="I74" s="181"/>
      <c r="J74" s="181"/>
      <c r="K74" s="181"/>
      <c r="N74" s="33"/>
      <c r="O74" s="32"/>
    </row>
    <row r="75" spans="2:15" x14ac:dyDescent="0.25">
      <c r="B75" s="31"/>
      <c r="E75" s="77" t="s">
        <v>60</v>
      </c>
      <c r="F75" s="53"/>
      <c r="G75" s="53"/>
      <c r="H75" s="53"/>
      <c r="I75" s="53"/>
      <c r="J75" s="53"/>
      <c r="N75" s="33"/>
      <c r="O75" s="32"/>
    </row>
    <row r="76" spans="2:15" x14ac:dyDescent="0.25">
      <c r="B76" s="31"/>
      <c r="E76" s="75" t="s">
        <v>53</v>
      </c>
      <c r="F76" s="75"/>
      <c r="G76" s="75"/>
      <c r="H76" s="75"/>
      <c r="I76" s="75"/>
      <c r="J76" s="75"/>
      <c r="K76" s="76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81" spans="10:10" x14ac:dyDescent="0.25">
      <c r="J81" s="64"/>
    </row>
  </sheetData>
  <mergeCells count="13">
    <mergeCell ref="E73:K74"/>
    <mergeCell ref="E62:K62"/>
    <mergeCell ref="B1:O2"/>
    <mergeCell ref="D40:H41"/>
    <mergeCell ref="D56:L56"/>
    <mergeCell ref="J40:M41"/>
    <mergeCell ref="F10:L10"/>
    <mergeCell ref="C27:D30"/>
    <mergeCell ref="F27:L27"/>
    <mergeCell ref="F31:L31"/>
    <mergeCell ref="C7:N8"/>
    <mergeCell ref="C36:N38"/>
    <mergeCell ref="M18:N22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5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3" width="11.7109375" style="6" customWidth="1"/>
    <col min="4" max="4" width="11.85546875" style="6" customWidth="1"/>
    <col min="5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6" t="s">
        <v>156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5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91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1,423,445.0 arribos de turistas nacionales y extranjeros, mientras que el 2017 los  arribos de turistas extranjeros y nacionales sumaron 3,270,803.0, representando un  crecimiento promedio anual de 8.7%   en el periodo 2006 – 2016.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32"/>
    </row>
    <row r="8" spans="2:15" x14ac:dyDescent="0.25">
      <c r="B8" s="31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8" t="s">
        <v>92</v>
      </c>
      <c r="G10" s="168"/>
      <c r="H10" s="168"/>
      <c r="I10" s="168"/>
      <c r="J10" s="168"/>
      <c r="K10" s="168"/>
      <c r="L10" s="168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4</v>
      </c>
      <c r="G11" s="19" t="s">
        <v>5</v>
      </c>
      <c r="H11" s="18" t="s">
        <v>6</v>
      </c>
      <c r="I11" s="19" t="s">
        <v>7</v>
      </c>
      <c r="J11" s="18" t="s">
        <v>6</v>
      </c>
      <c r="K11" s="18" t="s">
        <v>8</v>
      </c>
      <c r="L11" s="18" t="s">
        <v>6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344049</v>
      </c>
      <c r="H12" s="42"/>
      <c r="I12" s="25">
        <v>507734</v>
      </c>
      <c r="J12" s="42"/>
      <c r="K12" s="25">
        <f>+I12+G12</f>
        <v>851783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336600</v>
      </c>
      <c r="H13" s="43">
        <f>+G13/G12-1</f>
        <v>-2.1650985760749197E-2</v>
      </c>
      <c r="I13" s="25">
        <v>609204</v>
      </c>
      <c r="J13" s="43">
        <f>+I13/I12-1</f>
        <v>0.19984873969440686</v>
      </c>
      <c r="K13" s="25">
        <f>+I13+G13</f>
        <v>945804</v>
      </c>
      <c r="L13" s="43">
        <f>+K13/K12-1</f>
        <v>0.11038139995750096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371908</v>
      </c>
      <c r="H14" s="43">
        <f t="shared" ref="H14:J26" si="0">+G14/G13-1</f>
        <v>0.10489601901366608</v>
      </c>
      <c r="I14" s="25">
        <v>726908</v>
      </c>
      <c r="J14" s="43">
        <f t="shared" si="0"/>
        <v>0.19320949960932632</v>
      </c>
      <c r="K14" s="25">
        <f t="shared" ref="K14:K26" si="1">+I14+G14</f>
        <v>1098816</v>
      </c>
      <c r="L14" s="43">
        <f t="shared" ref="L14:L26" si="2">+K14/K13-1</f>
        <v>0.16177981907456518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436394</v>
      </c>
      <c r="H15" s="43">
        <f t="shared" si="0"/>
        <v>0.17339234434322459</v>
      </c>
      <c r="I15" s="25">
        <v>744898</v>
      </c>
      <c r="J15" s="43">
        <f t="shared" si="0"/>
        <v>2.4748661453719123E-2</v>
      </c>
      <c r="K15" s="25">
        <f t="shared" si="1"/>
        <v>1181292</v>
      </c>
      <c r="L15" s="43">
        <f t="shared" si="2"/>
        <v>7.505897256683558E-2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524845</v>
      </c>
      <c r="H16" s="43">
        <f t="shared" si="0"/>
        <v>0.20268610475854398</v>
      </c>
      <c r="I16" s="25">
        <v>898600</v>
      </c>
      <c r="J16" s="43">
        <f t="shared" si="0"/>
        <v>0.20633965992659387</v>
      </c>
      <c r="K16" s="25">
        <f t="shared" si="1"/>
        <v>1423445</v>
      </c>
      <c r="L16" s="43">
        <f t="shared" si="2"/>
        <v>0.20498996014533244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596951</v>
      </c>
      <c r="H17" s="43">
        <f t="shared" si="0"/>
        <v>0.13738532328592257</v>
      </c>
      <c r="I17" s="25">
        <v>1060573</v>
      </c>
      <c r="J17" s="43">
        <f t="shared" si="0"/>
        <v>0.18025038949476957</v>
      </c>
      <c r="K17" s="25">
        <f t="shared" si="1"/>
        <v>1657524</v>
      </c>
      <c r="L17" s="43">
        <f t="shared" si="2"/>
        <v>0.16444541236226207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667562</v>
      </c>
      <c r="H18" s="43">
        <f t="shared" si="0"/>
        <v>0.11828609048313843</v>
      </c>
      <c r="I18" s="25">
        <v>1011030</v>
      </c>
      <c r="J18" s="43">
        <f t="shared" si="0"/>
        <v>-4.6713427552841691E-2</v>
      </c>
      <c r="K18" s="25">
        <f t="shared" si="1"/>
        <v>1678592</v>
      </c>
      <c r="L18" s="43">
        <f t="shared" si="2"/>
        <v>1.2710524855145344E-2</v>
      </c>
      <c r="M18" s="183" t="s">
        <v>9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773032</v>
      </c>
      <c r="H19" s="43">
        <f t="shared" si="0"/>
        <v>0.15799281564858392</v>
      </c>
      <c r="I19" s="25">
        <v>961398</v>
      </c>
      <c r="J19" s="43">
        <f t="shared" si="0"/>
        <v>-4.9090531438236273E-2</v>
      </c>
      <c r="K19" s="25">
        <f t="shared" si="1"/>
        <v>1734430</v>
      </c>
      <c r="L19" s="43">
        <f t="shared" si="2"/>
        <v>3.3264783818819588E-2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827840</v>
      </c>
      <c r="H20" s="43">
        <f t="shared" si="0"/>
        <v>7.0900040360554195E-2</v>
      </c>
      <c r="I20" s="25">
        <v>1228843</v>
      </c>
      <c r="J20" s="43">
        <f t="shared" si="0"/>
        <v>0.27818343703648218</v>
      </c>
      <c r="K20" s="25">
        <f t="shared" si="1"/>
        <v>2056683</v>
      </c>
      <c r="L20" s="43">
        <f t="shared" si="2"/>
        <v>0.18579763957034867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889904</v>
      </c>
      <c r="H21" s="43">
        <f t="shared" si="0"/>
        <v>7.4971008890606816E-2</v>
      </c>
      <c r="I21" s="25">
        <v>1445139</v>
      </c>
      <c r="J21" s="43">
        <f t="shared" si="0"/>
        <v>0.17601597600344387</v>
      </c>
      <c r="K21" s="25">
        <f t="shared" si="1"/>
        <v>2335043</v>
      </c>
      <c r="L21" s="43">
        <f t="shared" si="2"/>
        <v>0.13534414394439986</v>
      </c>
      <c r="M21" s="183"/>
      <c r="N21" s="184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994578</v>
      </c>
      <c r="H22" s="43">
        <f t="shared" si="0"/>
        <v>0.11762392347938655</v>
      </c>
      <c r="I22" s="25">
        <v>1562088</v>
      </c>
      <c r="J22" s="43">
        <f t="shared" si="0"/>
        <v>8.0925779457893032E-2</v>
      </c>
      <c r="K22" s="25">
        <f t="shared" si="1"/>
        <v>2556666</v>
      </c>
      <c r="L22" s="43">
        <f t="shared" si="2"/>
        <v>9.4911742524655951E-2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1102959</v>
      </c>
      <c r="H23" s="43">
        <f t="shared" si="0"/>
        <v>0.10897184534546311</v>
      </c>
      <c r="I23" s="25">
        <v>1708473</v>
      </c>
      <c r="J23" s="43">
        <f t="shared" si="0"/>
        <v>9.3711109745417742E-2</v>
      </c>
      <c r="K23" s="25">
        <f t="shared" si="1"/>
        <v>2811432</v>
      </c>
      <c r="L23" s="43">
        <f t="shared" si="2"/>
        <v>9.9647744367078017E-2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1222763</v>
      </c>
      <c r="H24" s="43">
        <f t="shared" si="0"/>
        <v>0.10862053802543881</v>
      </c>
      <c r="I24" s="25">
        <v>1879111</v>
      </c>
      <c r="J24" s="43">
        <f t="shared" si="0"/>
        <v>9.9877492942528123E-2</v>
      </c>
      <c r="K24" s="25">
        <f t="shared" si="1"/>
        <v>3101874</v>
      </c>
      <c r="L24" s="43">
        <f t="shared" si="2"/>
        <v>0.10330749596646838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1277139</v>
      </c>
      <c r="H25" s="43">
        <f t="shared" si="0"/>
        <v>4.4469778689737893E-2</v>
      </c>
      <c r="I25" s="25">
        <v>1962665</v>
      </c>
      <c r="J25" s="43">
        <f t="shared" si="0"/>
        <v>4.4464643121135516E-2</v>
      </c>
      <c r="K25" s="25">
        <f t="shared" si="1"/>
        <v>3239804</v>
      </c>
      <c r="L25" s="43">
        <f t="shared" si="2"/>
        <v>4.4466667569346807E-2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1207649</v>
      </c>
      <c r="H26" s="43">
        <f t="shared" si="0"/>
        <v>-5.4410678868940687E-2</v>
      </c>
      <c r="I26" s="25">
        <v>2063154</v>
      </c>
      <c r="J26" s="43">
        <f t="shared" si="0"/>
        <v>5.1200281250238788E-2</v>
      </c>
      <c r="K26" s="25">
        <f t="shared" si="1"/>
        <v>3270803</v>
      </c>
      <c r="L26" s="43">
        <f t="shared" si="2"/>
        <v>9.5681714078998947E-3</v>
      </c>
      <c r="M26" s="45">
        <f>+(K26/K16)^(1/10)-1</f>
        <v>8.675430590947375E-2</v>
      </c>
      <c r="N26" s="33"/>
      <c r="O26" s="32"/>
    </row>
    <row r="27" spans="2:15" ht="15" customHeight="1" x14ac:dyDescent="0.25">
      <c r="B27" s="31"/>
      <c r="C27" s="182" t="s">
        <v>10</v>
      </c>
      <c r="D27" s="182"/>
      <c r="E27" s="33"/>
      <c r="F27" s="169" t="s">
        <v>11</v>
      </c>
      <c r="G27" s="169"/>
      <c r="H27" s="169"/>
      <c r="I27" s="169"/>
      <c r="J27" s="169"/>
      <c r="K27" s="169"/>
      <c r="L27" s="169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0.36871463245857761</v>
      </c>
      <c r="H28" s="27"/>
      <c r="I28" s="26">
        <f>+I16/K16</f>
        <v>0.63128536754142239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2"/>
      <c r="D29" s="182"/>
      <c r="E29" s="33"/>
      <c r="F29" s="44">
        <v>2012</v>
      </c>
      <c r="G29" s="26">
        <f>+G21/K21</f>
        <v>0.38110818515975936</v>
      </c>
      <c r="H29" s="27"/>
      <c r="I29" s="26">
        <f>+I21/K21</f>
        <v>0.61889181484024058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0.36922095277520534</v>
      </c>
      <c r="H30" s="27"/>
      <c r="I30" s="26">
        <f>+I26/K26</f>
        <v>0.63077904722479461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0" t="s">
        <v>12</v>
      </c>
      <c r="G31" s="170"/>
      <c r="H31" s="170"/>
      <c r="I31" s="170"/>
      <c r="J31" s="170"/>
      <c r="K31" s="170"/>
      <c r="L31" s="170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93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293,332 arribos en esta región (equivalente al 44.7% de este total), Arequipa con 86,073 arribos (13.1%)  y Lima Provincias con 84,099 arribos (12.8 %). En tanto  Estados Unidos (Usa) es el principal lugar de procedencia de los huespedes del exterior con 493,534  arribos (equivalente al 23.9 % de los arribos del exterior), le sigue Brasil  con  155,195  arribos (7.5 %) y Otro Pais De Europa con 127,507 (6.2 %) entre las principales.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32"/>
    </row>
    <row r="37" spans="2:15" x14ac:dyDescent="0.25">
      <c r="B37" s="3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32"/>
    </row>
    <row r="38" spans="2:15" x14ac:dyDescent="0.25">
      <c r="B38" s="3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4" t="s">
        <v>25</v>
      </c>
      <c r="E40" s="174"/>
      <c r="F40" s="174"/>
      <c r="G40" s="174"/>
      <c r="H40" s="174"/>
      <c r="I40" s="33"/>
      <c r="J40" s="163" t="s">
        <v>43</v>
      </c>
      <c r="K40" s="163"/>
      <c r="L40" s="163"/>
      <c r="M40" s="163"/>
      <c r="N40" s="33"/>
      <c r="O40" s="32"/>
    </row>
    <row r="41" spans="2:15" x14ac:dyDescent="0.25">
      <c r="B41" s="31"/>
      <c r="C41" s="28"/>
      <c r="D41" s="174"/>
      <c r="E41" s="174"/>
      <c r="F41" s="174"/>
      <c r="G41" s="174"/>
      <c r="H41" s="174"/>
      <c r="I41" s="33"/>
      <c r="J41" s="163"/>
      <c r="K41" s="163"/>
      <c r="L41" s="163"/>
      <c r="M41" s="163"/>
      <c r="N41" s="33"/>
      <c r="O41" s="32"/>
    </row>
    <row r="42" spans="2:15" x14ac:dyDescent="0.25">
      <c r="B42" s="31"/>
      <c r="C42" s="148">
        <f>+G26-E54</f>
        <v>0</v>
      </c>
      <c r="D42" s="20" t="s">
        <v>3</v>
      </c>
      <c r="E42" s="20" t="s">
        <v>13</v>
      </c>
      <c r="F42" s="20" t="s">
        <v>14</v>
      </c>
      <c r="G42" s="20" t="s">
        <v>15</v>
      </c>
      <c r="H42" s="20" t="s">
        <v>29</v>
      </c>
      <c r="I42" s="148">
        <f>+I26-K54</f>
        <v>0</v>
      </c>
      <c r="J42" s="20" t="s">
        <v>16</v>
      </c>
      <c r="K42" s="20" t="s">
        <v>13</v>
      </c>
      <c r="L42" s="20" t="s">
        <v>15</v>
      </c>
      <c r="M42" s="20" t="s">
        <v>29</v>
      </c>
      <c r="N42" s="33"/>
      <c r="O42" s="32"/>
    </row>
    <row r="43" spans="2:15" x14ac:dyDescent="0.25">
      <c r="B43" s="31"/>
      <c r="C43" s="28"/>
      <c r="D43" s="22" t="s">
        <v>23</v>
      </c>
      <c r="E43" s="47">
        <v>293332</v>
      </c>
      <c r="F43" s="50">
        <f t="shared" ref="F43:F51" si="3">+E43/E$51</f>
        <v>0.44672954413581045</v>
      </c>
      <c r="G43" s="50">
        <f t="shared" ref="G43:G50" si="4">+E43/E$54</f>
        <v>0.24289507961336448</v>
      </c>
      <c r="H43" s="52">
        <v>1.76</v>
      </c>
      <c r="I43" s="33"/>
      <c r="J43" s="22" t="s">
        <v>31</v>
      </c>
      <c r="K43" s="47">
        <v>493534</v>
      </c>
      <c r="L43" s="50">
        <f t="shared" ref="L43:L54" si="5">+K43/K$54</f>
        <v>0.23921335973950564</v>
      </c>
      <c r="M43" s="52">
        <v>1.6966666666666665</v>
      </c>
      <c r="N43" s="33"/>
      <c r="O43" s="32"/>
    </row>
    <row r="44" spans="2:15" x14ac:dyDescent="0.25">
      <c r="B44" s="31"/>
      <c r="C44" s="28"/>
      <c r="D44" s="22" t="s">
        <v>106</v>
      </c>
      <c r="E44" s="47">
        <v>86073</v>
      </c>
      <c r="F44" s="50">
        <f t="shared" si="3"/>
        <v>0.1310847505638717</v>
      </c>
      <c r="G44" s="50">
        <f t="shared" si="4"/>
        <v>7.1273192790289236E-2</v>
      </c>
      <c r="H44" s="52">
        <v>1.4841666666666666</v>
      </c>
      <c r="I44" s="33"/>
      <c r="J44" s="22" t="s">
        <v>103</v>
      </c>
      <c r="K44" s="47">
        <v>155195</v>
      </c>
      <c r="L44" s="50">
        <f t="shared" si="5"/>
        <v>7.5222208327638165E-2</v>
      </c>
      <c r="M44" s="52">
        <v>1.7683333333333335</v>
      </c>
      <c r="N44" s="33"/>
      <c r="O44" s="32"/>
    </row>
    <row r="45" spans="2:15" x14ac:dyDescent="0.25">
      <c r="B45" s="31"/>
      <c r="C45" s="28"/>
      <c r="D45" s="22" t="s">
        <v>24</v>
      </c>
      <c r="E45" s="47">
        <v>84099</v>
      </c>
      <c r="F45" s="50">
        <f t="shared" si="3"/>
        <v>0.12807845012571939</v>
      </c>
      <c r="G45" s="50">
        <f t="shared" si="4"/>
        <v>6.963861188143243E-2</v>
      </c>
      <c r="H45" s="52">
        <v>1.6133333333333335</v>
      </c>
      <c r="I45" s="33"/>
      <c r="J45" s="22" t="s">
        <v>122</v>
      </c>
      <c r="K45" s="47">
        <v>127507</v>
      </c>
      <c r="L45" s="50">
        <f t="shared" si="5"/>
        <v>6.1801978911898967E-2</v>
      </c>
      <c r="M45" s="52">
        <v>1.7166666666666666</v>
      </c>
      <c r="N45" s="33"/>
      <c r="O45" s="32"/>
    </row>
    <row r="46" spans="2:15" x14ac:dyDescent="0.25">
      <c r="B46" s="31"/>
      <c r="C46" s="28"/>
      <c r="D46" s="22" t="s">
        <v>105</v>
      </c>
      <c r="E46" s="47">
        <v>44793</v>
      </c>
      <c r="F46" s="50">
        <f t="shared" si="3"/>
        <v>6.8217434410413308E-2</v>
      </c>
      <c r="G46" s="50">
        <f t="shared" si="4"/>
        <v>3.7091075304165368E-2</v>
      </c>
      <c r="H46" s="52">
        <v>1.3108333333333333</v>
      </c>
      <c r="I46" s="33"/>
      <c r="J46" s="22" t="s">
        <v>22</v>
      </c>
      <c r="K46" s="47">
        <v>126352</v>
      </c>
      <c r="L46" s="50">
        <f t="shared" si="5"/>
        <v>6.1242156426519784E-2</v>
      </c>
      <c r="M46" s="52">
        <v>1.6475</v>
      </c>
      <c r="N46" s="33"/>
      <c r="O46" s="32"/>
    </row>
    <row r="47" spans="2:15" x14ac:dyDescent="0.25">
      <c r="B47" s="31"/>
      <c r="C47" s="28"/>
      <c r="D47" s="22" t="s">
        <v>99</v>
      </c>
      <c r="E47" s="47">
        <v>42585</v>
      </c>
      <c r="F47" s="50">
        <f t="shared" si="3"/>
        <v>6.4854764011507401E-2</v>
      </c>
      <c r="G47" s="50">
        <f t="shared" si="4"/>
        <v>3.5262729485140136E-2</v>
      </c>
      <c r="H47" s="52">
        <v>1.3141666666666667</v>
      </c>
      <c r="I47" s="33"/>
      <c r="J47" s="22" t="s">
        <v>17</v>
      </c>
      <c r="K47" s="47">
        <v>123247</v>
      </c>
      <c r="L47" s="50">
        <f t="shared" si="5"/>
        <v>5.9737179095695231E-2</v>
      </c>
      <c r="M47" s="52">
        <v>1.6225000000000003</v>
      </c>
      <c r="N47" s="33"/>
      <c r="O47" s="32"/>
    </row>
    <row r="48" spans="2:15" x14ac:dyDescent="0.25">
      <c r="B48" s="31"/>
      <c r="C48" s="28"/>
      <c r="D48" s="22" t="s">
        <v>127</v>
      </c>
      <c r="E48" s="47">
        <v>29373</v>
      </c>
      <c r="F48" s="50">
        <f t="shared" si="3"/>
        <v>4.4733567765880167E-2</v>
      </c>
      <c r="G48" s="50">
        <f t="shared" si="4"/>
        <v>2.4322464557168515E-2</v>
      </c>
      <c r="H48" s="52">
        <v>1.3808333333333334</v>
      </c>
      <c r="I48" s="33"/>
      <c r="J48" s="22" t="s">
        <v>33</v>
      </c>
      <c r="K48" s="47">
        <v>103390</v>
      </c>
      <c r="L48" s="50">
        <f t="shared" si="5"/>
        <v>5.0112594600306135E-2</v>
      </c>
      <c r="M48" s="52">
        <v>1.7333333333333334</v>
      </c>
      <c r="N48" s="33"/>
      <c r="O48" s="32"/>
    </row>
    <row r="49" spans="2:15" x14ac:dyDescent="0.25">
      <c r="B49" s="31"/>
      <c r="C49" s="28"/>
      <c r="D49" s="22" t="s">
        <v>128</v>
      </c>
      <c r="E49" s="47">
        <v>11016</v>
      </c>
      <c r="F49" s="50">
        <f t="shared" si="3"/>
        <v>1.6776801229324071E-2</v>
      </c>
      <c r="G49" s="50">
        <f t="shared" si="4"/>
        <v>9.1218557710063108E-3</v>
      </c>
      <c r="H49" s="52">
        <v>1.4424999999999999</v>
      </c>
      <c r="I49" s="33"/>
      <c r="J49" s="22" t="s">
        <v>18</v>
      </c>
      <c r="K49" s="47">
        <v>88420</v>
      </c>
      <c r="L49" s="50">
        <f>+K49/K$54</f>
        <v>4.2856713556040898E-2</v>
      </c>
      <c r="M49" s="52">
        <v>1.7316666666666667</v>
      </c>
      <c r="N49" s="33"/>
      <c r="O49" s="32"/>
    </row>
    <row r="50" spans="2:15" x14ac:dyDescent="0.25">
      <c r="B50" s="31"/>
      <c r="C50" s="28"/>
      <c r="D50" s="22" t="s">
        <v>2</v>
      </c>
      <c r="E50" s="47">
        <f>65319+31</f>
        <v>65350</v>
      </c>
      <c r="F50" s="50">
        <f t="shared" si="3"/>
        <v>9.9524687757473487E-2</v>
      </c>
      <c r="G50" s="50">
        <f t="shared" si="4"/>
        <v>5.411340546797952E-2</v>
      </c>
      <c r="H50" s="52">
        <v>1.7043137254901966</v>
      </c>
      <c r="I50" s="33"/>
      <c r="J50" s="22" t="s">
        <v>21</v>
      </c>
      <c r="K50" s="47">
        <v>87490</v>
      </c>
      <c r="L50" s="50">
        <f>+K50/K$54</f>
        <v>4.2405947398982333E-2</v>
      </c>
      <c r="M50" s="52">
        <v>1.6658333333333335</v>
      </c>
      <c r="N50" s="33"/>
      <c r="O50" s="32"/>
    </row>
    <row r="51" spans="2:15" x14ac:dyDescent="0.25">
      <c r="B51" s="31"/>
      <c r="C51" s="28"/>
      <c r="D51" s="48" t="s">
        <v>26</v>
      </c>
      <c r="E51" s="49">
        <f>SUM(E43:E50)</f>
        <v>656621</v>
      </c>
      <c r="F51" s="51">
        <f t="shared" si="3"/>
        <v>1</v>
      </c>
      <c r="G51" s="50"/>
      <c r="H51" s="28"/>
      <c r="I51" s="33"/>
      <c r="J51" s="22" t="s">
        <v>35</v>
      </c>
      <c r="K51" s="47">
        <v>83435</v>
      </c>
      <c r="L51" s="50">
        <f t="shared" si="5"/>
        <v>4.0440510015248496E-2</v>
      </c>
      <c r="M51" s="52">
        <v>1.7541666666666664</v>
      </c>
      <c r="N51" s="33"/>
      <c r="O51" s="32"/>
    </row>
    <row r="52" spans="2:15" x14ac:dyDescent="0.25">
      <c r="B52" s="31"/>
      <c r="C52" s="28"/>
      <c r="D52" s="53" t="s">
        <v>27</v>
      </c>
      <c r="E52" s="39"/>
      <c r="F52" s="22"/>
      <c r="G52" s="50"/>
      <c r="H52" s="28"/>
      <c r="I52" s="33"/>
      <c r="J52" s="22" t="s">
        <v>32</v>
      </c>
      <c r="K52" s="47">
        <v>80404</v>
      </c>
      <c r="L52" s="50">
        <f t="shared" si="5"/>
        <v>3.8971400099071615E-2</v>
      </c>
      <c r="M52" s="52">
        <v>1.6449999999999998</v>
      </c>
      <c r="N52" s="33"/>
      <c r="O52" s="32"/>
    </row>
    <row r="53" spans="2:15" x14ac:dyDescent="0.25">
      <c r="B53" s="31"/>
      <c r="C53" s="28"/>
      <c r="D53" s="22" t="s">
        <v>104</v>
      </c>
      <c r="E53" s="47">
        <v>551028</v>
      </c>
      <c r="F53" s="22"/>
      <c r="G53" s="50">
        <f>+E53/E$54</f>
        <v>0.45628158512945399</v>
      </c>
      <c r="H53" s="52">
        <v>1.155</v>
      </c>
      <c r="I53" s="33"/>
      <c r="J53" s="22" t="s">
        <v>2</v>
      </c>
      <c r="K53" s="47">
        <f>594132+48</f>
        <v>594180</v>
      </c>
      <c r="L53" s="50">
        <f t="shared" si="5"/>
        <v>0.28799595182909271</v>
      </c>
      <c r="M53" s="52">
        <v>2.2010514233241509</v>
      </c>
      <c r="N53" s="33"/>
      <c r="O53" s="32"/>
    </row>
    <row r="54" spans="2:15" x14ac:dyDescent="0.25">
      <c r="B54" s="31"/>
      <c r="C54" s="28"/>
      <c r="D54" s="48" t="s">
        <v>8</v>
      </c>
      <c r="E54" s="49">
        <f>+E53+E51</f>
        <v>1207649</v>
      </c>
      <c r="F54" s="48"/>
      <c r="G54" s="51">
        <f>+E54/E$54</f>
        <v>1</v>
      </c>
      <c r="H54" s="97">
        <v>1.6173666666666662</v>
      </c>
      <c r="I54" s="33"/>
      <c r="J54" s="48" t="s">
        <v>8</v>
      </c>
      <c r="K54" s="49">
        <f>SUM(K43:K53)</f>
        <v>2063154</v>
      </c>
      <c r="L54" s="51">
        <f t="shared" si="5"/>
        <v>1</v>
      </c>
      <c r="M54" s="97">
        <v>2.0586454849498339</v>
      </c>
      <c r="N54" s="33"/>
      <c r="O54" s="32"/>
    </row>
    <row r="55" spans="2:15" x14ac:dyDescent="0.25">
      <c r="B55" s="31"/>
      <c r="C55" s="28"/>
      <c r="D55" s="53" t="s">
        <v>28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6" t="s">
        <v>30</v>
      </c>
      <c r="E56" s="176"/>
      <c r="F56" s="176"/>
      <c r="G56" s="176"/>
      <c r="H56" s="176"/>
      <c r="I56" s="176"/>
      <c r="J56" s="176"/>
      <c r="K56" s="176"/>
      <c r="L56" s="176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62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4" t="s">
        <v>57</v>
      </c>
      <c r="F62" s="174"/>
      <c r="G62" s="174"/>
      <c r="H62" s="174"/>
      <c r="I62" s="174"/>
      <c r="J62" s="174"/>
      <c r="K62" s="174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58</v>
      </c>
      <c r="F63" s="20" t="s">
        <v>49</v>
      </c>
      <c r="G63" s="20" t="s">
        <v>52</v>
      </c>
      <c r="H63" s="20" t="s">
        <v>50</v>
      </c>
      <c r="I63" s="20" t="s">
        <v>52</v>
      </c>
      <c r="J63" s="65" t="s">
        <v>51</v>
      </c>
      <c r="K63" s="20" t="s">
        <v>52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56</v>
      </c>
      <c r="F64" s="66">
        <f>SUM(F65:F70)</f>
        <v>269</v>
      </c>
      <c r="G64" s="72">
        <f>+F64/F72</f>
        <v>0.13524384112619406</v>
      </c>
      <c r="H64" s="66">
        <f>SUM(H65:H70)</f>
        <v>7956</v>
      </c>
      <c r="I64" s="72">
        <f>+H64/H72</f>
        <v>0.37130722919680775</v>
      </c>
      <c r="J64" s="66">
        <f>SUM(J65:J70)</f>
        <v>15031</v>
      </c>
      <c r="K64" s="72">
        <f>+J64/J72</f>
        <v>0.36582457165109034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44</v>
      </c>
      <c r="F65" s="47">
        <v>43</v>
      </c>
      <c r="G65" s="68">
        <f t="shared" ref="G65:G70" si="6">+F65/F$64</f>
        <v>0.15985130111524162</v>
      </c>
      <c r="H65" s="47">
        <v>695</v>
      </c>
      <c r="I65" s="68">
        <f t="shared" ref="I65:I70" si="7">+H65/H$64</f>
        <v>8.7355455002513821E-2</v>
      </c>
      <c r="J65" s="47">
        <v>1193</v>
      </c>
      <c r="K65" s="68">
        <f t="shared" ref="K65:K70" si="8">+J65/J$64</f>
        <v>7.9369303439558253E-2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45</v>
      </c>
      <c r="F66" s="47">
        <v>107</v>
      </c>
      <c r="G66" s="63">
        <f t="shared" si="6"/>
        <v>0.39776951672862454</v>
      </c>
      <c r="H66" s="47">
        <v>2022</v>
      </c>
      <c r="I66" s="63">
        <f t="shared" si="7"/>
        <v>0.25414781297134237</v>
      </c>
      <c r="J66" s="47">
        <v>3575</v>
      </c>
      <c r="K66" s="63">
        <f t="shared" si="8"/>
        <v>0.23784179362650523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46</v>
      </c>
      <c r="F67" s="47">
        <v>82</v>
      </c>
      <c r="G67" s="63">
        <f t="shared" si="6"/>
        <v>0.30483271375464682</v>
      </c>
      <c r="H67" s="47">
        <v>2885</v>
      </c>
      <c r="I67" s="63">
        <f t="shared" si="7"/>
        <v>0.36261940673705378</v>
      </c>
      <c r="J67" s="47">
        <v>5655</v>
      </c>
      <c r="K67" s="63">
        <f t="shared" si="8"/>
        <v>0.37622247355465371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47</v>
      </c>
      <c r="F68" s="47">
        <v>12</v>
      </c>
      <c r="G68" s="63">
        <f t="shared" si="6"/>
        <v>4.4609665427509292E-2</v>
      </c>
      <c r="H68" s="47">
        <v>1053</v>
      </c>
      <c r="I68" s="63">
        <f t="shared" si="7"/>
        <v>0.13235294117647059</v>
      </c>
      <c r="J68" s="47">
        <v>1978</v>
      </c>
      <c r="K68" s="63">
        <f t="shared" si="8"/>
        <v>0.13159470427782582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48</v>
      </c>
      <c r="F69" s="47">
        <v>12</v>
      </c>
      <c r="G69" s="63">
        <f t="shared" si="6"/>
        <v>4.4609665427509292E-2</v>
      </c>
      <c r="H69" s="47">
        <v>1125</v>
      </c>
      <c r="I69" s="63">
        <f t="shared" si="7"/>
        <v>0.14140271493212669</v>
      </c>
      <c r="J69" s="47">
        <v>2141</v>
      </c>
      <c r="K69" s="63">
        <f t="shared" si="8"/>
        <v>0.14243895948373361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59</v>
      </c>
      <c r="F70" s="47">
        <v>13</v>
      </c>
      <c r="G70" s="63">
        <f t="shared" si="6"/>
        <v>4.8327137546468404E-2</v>
      </c>
      <c r="H70" s="47">
        <v>176</v>
      </c>
      <c r="I70" s="63">
        <f t="shared" si="7"/>
        <v>2.2121669180492711E-2</v>
      </c>
      <c r="J70" s="47">
        <v>489</v>
      </c>
      <c r="K70" s="63">
        <f t="shared" si="8"/>
        <v>3.2532765617723371E-2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54</v>
      </c>
      <c r="F71" s="70">
        <v>1720</v>
      </c>
      <c r="G71" s="73">
        <f>+F71/F72</f>
        <v>0.86475615887380597</v>
      </c>
      <c r="H71" s="70">
        <v>13471</v>
      </c>
      <c r="I71" s="73">
        <f>+H71/H72</f>
        <v>0.62869277080319219</v>
      </c>
      <c r="J71" s="70">
        <v>26057</v>
      </c>
      <c r="K71" s="73">
        <f>+J71/J72</f>
        <v>0.63417542834890961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55</v>
      </c>
      <c r="F72" s="66">
        <f>+F71+F64</f>
        <v>1989</v>
      </c>
      <c r="G72" s="67"/>
      <c r="H72" s="66">
        <f>+H71+H64</f>
        <v>21427</v>
      </c>
      <c r="I72" s="67"/>
      <c r="J72" s="66">
        <f>+J71+J64</f>
        <v>41088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81" t="s">
        <v>61</v>
      </c>
      <c r="F73" s="181"/>
      <c r="G73" s="181"/>
      <c r="H73" s="181"/>
      <c r="I73" s="181"/>
      <c r="J73" s="181"/>
      <c r="K73" s="181"/>
      <c r="L73" s="28"/>
      <c r="M73" s="28"/>
      <c r="N73" s="33"/>
      <c r="O73" s="32"/>
    </row>
    <row r="74" spans="2:15" x14ac:dyDescent="0.25">
      <c r="B74" s="31"/>
      <c r="C74" s="28"/>
      <c r="D74" s="28"/>
      <c r="E74" s="181"/>
      <c r="F74" s="181"/>
      <c r="G74" s="181"/>
      <c r="H74" s="181"/>
      <c r="I74" s="181"/>
      <c r="J74" s="181"/>
      <c r="K74" s="181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60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53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2:15" x14ac:dyDescent="0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2:15" x14ac:dyDescent="0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2:15" x14ac:dyDescent="0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2:15" x14ac:dyDescent="0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2:15" x14ac:dyDescent="0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2:15" x14ac:dyDescent="0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2:15" x14ac:dyDescent="0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2:15" x14ac:dyDescent="0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2:15" x14ac:dyDescent="0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2:15" x14ac:dyDescent="0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2:15" x14ac:dyDescent="0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2:15" x14ac:dyDescent="0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2:15" x14ac:dyDescent="0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2:15" x14ac:dyDescent="0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2:15" x14ac:dyDescent="0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2:15" x14ac:dyDescent="0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2:15" x14ac:dyDescent="0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2:15" x14ac:dyDescent="0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2:15" x14ac:dyDescent="0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2:15" x14ac:dyDescent="0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2:15" x14ac:dyDescent="0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2:15" x14ac:dyDescent="0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2:15" x14ac:dyDescent="0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2:15" x14ac:dyDescent="0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2:15" x14ac:dyDescent="0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2:15" x14ac:dyDescent="0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2:15" x14ac:dyDescent="0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2:15" x14ac:dyDescent="0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2:15" x14ac:dyDescent="0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2:15" x14ac:dyDescent="0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2:15" x14ac:dyDescent="0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2:15" x14ac:dyDescent="0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2:15" x14ac:dyDescent="0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2:15" x14ac:dyDescent="0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2:15" x14ac:dyDescent="0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2:15" x14ac:dyDescent="0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2:15" x14ac:dyDescent="0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2:15" x14ac:dyDescent="0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2:15" x14ac:dyDescent="0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2:15" x14ac:dyDescent="0.2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2:15" x14ac:dyDescent="0.2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2:15" x14ac:dyDescent="0.2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2:15" x14ac:dyDescent="0.2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2:15" x14ac:dyDescent="0.2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2:15" x14ac:dyDescent="0.2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2:15" x14ac:dyDescent="0.2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2:15" x14ac:dyDescent="0.2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 x14ac:dyDescent="0.2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 x14ac:dyDescent="0.2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 x14ac:dyDescent="0.2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 x14ac:dyDescent="0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 x14ac:dyDescent="0.2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 x14ac:dyDescent="0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 x14ac:dyDescent="0.2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61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6" t="s">
        <v>157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5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91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191,760.0 arribos de turistas nacionales y extranjeros, mientras que el 2017 los  arribos de turistas extranjeros y nacionales sumaron 436,694.0, representando un  crecimiento promedio anual de 8.6%   en el periodo 2006 – 2016.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32"/>
    </row>
    <row r="8" spans="2:15" x14ac:dyDescent="0.25">
      <c r="B8" s="31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8" t="s">
        <v>92</v>
      </c>
      <c r="G10" s="168"/>
      <c r="H10" s="168"/>
      <c r="I10" s="168"/>
      <c r="J10" s="168"/>
      <c r="K10" s="168"/>
      <c r="L10" s="168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4</v>
      </c>
      <c r="G11" s="19" t="s">
        <v>5</v>
      </c>
      <c r="H11" s="18" t="s">
        <v>6</v>
      </c>
      <c r="I11" s="19" t="s">
        <v>7</v>
      </c>
      <c r="J11" s="18" t="s">
        <v>6</v>
      </c>
      <c r="K11" s="18" t="s">
        <v>8</v>
      </c>
      <c r="L11" s="18" t="s">
        <v>6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64090</v>
      </c>
      <c r="H12" s="42"/>
      <c r="I12" s="25">
        <v>37581</v>
      </c>
      <c r="J12" s="42"/>
      <c r="K12" s="25">
        <f>+I12+G12</f>
        <v>101671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81499</v>
      </c>
      <c r="H13" s="43">
        <f>+G13/G12-1</f>
        <v>0.27163364019347802</v>
      </c>
      <c r="I13" s="25">
        <v>42309</v>
      </c>
      <c r="J13" s="43">
        <f>+I13/I12-1</f>
        <v>0.12580825417099062</v>
      </c>
      <c r="K13" s="25">
        <f>+I13+G13</f>
        <v>123808</v>
      </c>
      <c r="L13" s="43">
        <f>+K13/K12-1</f>
        <v>0.21773170323887836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99131</v>
      </c>
      <c r="H14" s="43">
        <f t="shared" ref="H14:J26" si="0">+G14/G13-1</f>
        <v>0.21634621283696731</v>
      </c>
      <c r="I14" s="25">
        <v>58696</v>
      </c>
      <c r="J14" s="43">
        <f t="shared" si="0"/>
        <v>0.38731711928904011</v>
      </c>
      <c r="K14" s="25">
        <f t="shared" ref="K14:K26" si="1">+I14+G14</f>
        <v>157827</v>
      </c>
      <c r="L14" s="43">
        <f t="shared" ref="L14:L26" si="2">+K14/K13-1</f>
        <v>0.27477222796588263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112313</v>
      </c>
      <c r="H15" s="43">
        <f t="shared" si="0"/>
        <v>0.13297555759550495</v>
      </c>
      <c r="I15" s="25">
        <v>52010</v>
      </c>
      <c r="J15" s="43">
        <f t="shared" si="0"/>
        <v>-0.11390895461360229</v>
      </c>
      <c r="K15" s="25">
        <f t="shared" si="1"/>
        <v>164323</v>
      </c>
      <c r="L15" s="43">
        <f t="shared" si="2"/>
        <v>4.1158990540275164E-2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131546</v>
      </c>
      <c r="H16" s="43">
        <f t="shared" si="0"/>
        <v>0.17124464665711003</v>
      </c>
      <c r="I16" s="25">
        <v>60214</v>
      </c>
      <c r="J16" s="43">
        <f t="shared" si="0"/>
        <v>0.15773889636608351</v>
      </c>
      <c r="K16" s="25">
        <f t="shared" si="1"/>
        <v>191760</v>
      </c>
      <c r="L16" s="43">
        <f t="shared" si="2"/>
        <v>0.16696993117214265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137820</v>
      </c>
      <c r="H17" s="43">
        <f t="shared" si="0"/>
        <v>4.7694342663402889E-2</v>
      </c>
      <c r="I17" s="25">
        <v>69696</v>
      </c>
      <c r="J17" s="43">
        <f t="shared" si="0"/>
        <v>0.1574716843259043</v>
      </c>
      <c r="K17" s="25">
        <f t="shared" si="1"/>
        <v>207516</v>
      </c>
      <c r="L17" s="43">
        <f t="shared" si="2"/>
        <v>8.216520650813508E-2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149884</v>
      </c>
      <c r="H18" s="43">
        <f t="shared" si="0"/>
        <v>8.7534465244521797E-2</v>
      </c>
      <c r="I18" s="25">
        <v>64508</v>
      </c>
      <c r="J18" s="43">
        <f t="shared" si="0"/>
        <v>-7.4437557392102893E-2</v>
      </c>
      <c r="K18" s="25">
        <f t="shared" si="1"/>
        <v>214392</v>
      </c>
      <c r="L18" s="43">
        <f t="shared" si="2"/>
        <v>3.3134794425490055E-2</v>
      </c>
      <c r="M18" s="183" t="s">
        <v>9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148176</v>
      </c>
      <c r="H19" s="43">
        <f t="shared" si="0"/>
        <v>-1.1395479170558609E-2</v>
      </c>
      <c r="I19" s="25">
        <v>68561</v>
      </c>
      <c r="J19" s="43">
        <f t="shared" si="0"/>
        <v>6.2829416506479774E-2</v>
      </c>
      <c r="K19" s="25">
        <f t="shared" si="1"/>
        <v>216737</v>
      </c>
      <c r="L19" s="43">
        <f t="shared" si="2"/>
        <v>1.0937908130900453E-2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211777</v>
      </c>
      <c r="H20" s="43">
        <f t="shared" si="0"/>
        <v>0.42922605550156567</v>
      </c>
      <c r="I20" s="25">
        <v>66417</v>
      </c>
      <c r="J20" s="43">
        <f t="shared" si="0"/>
        <v>-3.1271422528842963E-2</v>
      </c>
      <c r="K20" s="25">
        <f t="shared" si="1"/>
        <v>278194</v>
      </c>
      <c r="L20" s="43">
        <f t="shared" si="2"/>
        <v>0.28355564578267667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232486</v>
      </c>
      <c r="H21" s="43">
        <f t="shared" si="0"/>
        <v>9.7786822931668738E-2</v>
      </c>
      <c r="I21" s="25">
        <v>70847</v>
      </c>
      <c r="J21" s="43">
        <f t="shared" si="0"/>
        <v>6.6699790716232332E-2</v>
      </c>
      <c r="K21" s="25">
        <f t="shared" si="1"/>
        <v>303333</v>
      </c>
      <c r="L21" s="43">
        <f t="shared" si="2"/>
        <v>9.0364997088362875E-2</v>
      </c>
      <c r="M21" s="183"/>
      <c r="N21" s="184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256029</v>
      </c>
      <c r="H22" s="43">
        <f t="shared" si="0"/>
        <v>0.10126631281023379</v>
      </c>
      <c r="I22" s="25">
        <v>83839</v>
      </c>
      <c r="J22" s="43">
        <f t="shared" si="0"/>
        <v>0.18338108882521498</v>
      </c>
      <c r="K22" s="25">
        <f t="shared" si="1"/>
        <v>339868</v>
      </c>
      <c r="L22" s="43">
        <f t="shared" si="2"/>
        <v>0.12044518730240372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242622</v>
      </c>
      <c r="H23" s="43">
        <f t="shared" si="0"/>
        <v>-5.2365161759019507E-2</v>
      </c>
      <c r="I23" s="25">
        <v>91469</v>
      </c>
      <c r="J23" s="43">
        <f t="shared" si="0"/>
        <v>9.1007764882691911E-2</v>
      </c>
      <c r="K23" s="25">
        <f t="shared" si="1"/>
        <v>334091</v>
      </c>
      <c r="L23" s="43">
        <f t="shared" si="2"/>
        <v>-1.6997775607000332E-2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302458</v>
      </c>
      <c r="H24" s="43">
        <f t="shared" si="0"/>
        <v>0.24662231784421862</v>
      </c>
      <c r="I24" s="25">
        <v>84719</v>
      </c>
      <c r="J24" s="43">
        <f t="shared" si="0"/>
        <v>-7.3795493555193548E-2</v>
      </c>
      <c r="K24" s="25">
        <f t="shared" si="1"/>
        <v>387177</v>
      </c>
      <c r="L24" s="43">
        <f t="shared" si="2"/>
        <v>0.15889682751106737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350977</v>
      </c>
      <c r="H25" s="43">
        <f t="shared" si="0"/>
        <v>0.16041566101739746</v>
      </c>
      <c r="I25" s="25">
        <v>83367</v>
      </c>
      <c r="J25" s="43">
        <f t="shared" si="0"/>
        <v>-1.595863973842937E-2</v>
      </c>
      <c r="K25" s="25">
        <f t="shared" si="1"/>
        <v>434344</v>
      </c>
      <c r="L25" s="43">
        <f t="shared" si="2"/>
        <v>0.12182283555066542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349340</v>
      </c>
      <c r="H26" s="43">
        <f t="shared" si="0"/>
        <v>-4.6641232901301066E-3</v>
      </c>
      <c r="I26" s="25">
        <v>87354</v>
      </c>
      <c r="J26" s="43">
        <f t="shared" si="0"/>
        <v>4.782467882975272E-2</v>
      </c>
      <c r="K26" s="25">
        <f t="shared" si="1"/>
        <v>436694</v>
      </c>
      <c r="L26" s="43">
        <f t="shared" si="2"/>
        <v>5.4104580701010985E-3</v>
      </c>
      <c r="M26" s="45">
        <f>+(K26/K16)^(1/10)-1</f>
        <v>8.5780206694596073E-2</v>
      </c>
      <c r="N26" s="33"/>
      <c r="O26" s="32"/>
    </row>
    <row r="27" spans="2:15" ht="15" customHeight="1" x14ac:dyDescent="0.25">
      <c r="B27" s="31"/>
      <c r="C27" s="182" t="s">
        <v>10</v>
      </c>
      <c r="D27" s="182"/>
      <c r="E27" s="33"/>
      <c r="F27" s="169" t="s">
        <v>11</v>
      </c>
      <c r="G27" s="169"/>
      <c r="H27" s="169"/>
      <c r="I27" s="169"/>
      <c r="J27" s="169"/>
      <c r="K27" s="169"/>
      <c r="L27" s="169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0.68599290780141842</v>
      </c>
      <c r="H28" s="27"/>
      <c r="I28" s="26">
        <f>+I16/K16</f>
        <v>0.31400709219858158</v>
      </c>
      <c r="J28" s="27"/>
      <c r="K28" s="26">
        <f>+I28+G28</f>
        <v>1</v>
      </c>
      <c r="L28" s="27"/>
      <c r="M28" s="33"/>
      <c r="N28" s="33"/>
      <c r="O28" s="32"/>
    </row>
    <row r="29" spans="2:15" s="9" customFormat="1" x14ac:dyDescent="0.25">
      <c r="B29" s="31"/>
      <c r="C29" s="182"/>
      <c r="D29" s="182"/>
      <c r="E29" s="33"/>
      <c r="F29" s="44">
        <v>2012</v>
      </c>
      <c r="G29" s="26">
        <f>+G21/K21</f>
        <v>0.7664382048771482</v>
      </c>
      <c r="H29" s="27"/>
      <c r="I29" s="26">
        <f>+I21/K21</f>
        <v>0.23356179512285177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0.79996519301845226</v>
      </c>
      <c r="H30" s="27"/>
      <c r="I30" s="26">
        <f>+I26/K26</f>
        <v>0.20003480698154771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0" t="s">
        <v>12</v>
      </c>
      <c r="G31" s="170"/>
      <c r="H31" s="170"/>
      <c r="I31" s="170"/>
      <c r="J31" s="170"/>
      <c r="K31" s="170"/>
      <c r="L31" s="170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93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Cusco con 77,632 arribos en esta región (equivalente al 39.1% de este total), Lima Metropolitana Y Callao con 39,542 arribos (19.9%)  y Puno con 19,310 arribos (9.7 %). En tanto  Estados Unidos (Usa) es el principal lugar de procedencia de los huespedes del exterior con 18,789  arribos (equivalente al 21.5 % de los arribos del exterior), le sigue Brasil  con  9,894  arribos (11.3 %) y Inglaterra - Reino Unido con 8,558 (9.8 %) entre las principales.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32"/>
    </row>
    <row r="37" spans="2:15" x14ac:dyDescent="0.25">
      <c r="B37" s="3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32"/>
    </row>
    <row r="38" spans="2:15" x14ac:dyDescent="0.25">
      <c r="B38" s="3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4" t="s">
        <v>25</v>
      </c>
      <c r="E40" s="174"/>
      <c r="F40" s="174"/>
      <c r="G40" s="174"/>
      <c r="H40" s="174"/>
      <c r="I40" s="33"/>
      <c r="J40" s="163" t="s">
        <v>43</v>
      </c>
      <c r="K40" s="163"/>
      <c r="L40" s="163"/>
      <c r="M40" s="163"/>
      <c r="N40" s="33"/>
      <c r="O40" s="32"/>
    </row>
    <row r="41" spans="2:15" x14ac:dyDescent="0.25">
      <c r="B41" s="31"/>
      <c r="C41" s="28"/>
      <c r="D41" s="174"/>
      <c r="E41" s="174"/>
      <c r="F41" s="174"/>
      <c r="G41" s="174"/>
      <c r="H41" s="174"/>
      <c r="I41" s="33"/>
      <c r="J41" s="163"/>
      <c r="K41" s="163"/>
      <c r="L41" s="163"/>
      <c r="M41" s="163"/>
      <c r="N41" s="33"/>
      <c r="O41" s="32"/>
    </row>
    <row r="42" spans="2:15" x14ac:dyDescent="0.25">
      <c r="B42" s="31"/>
      <c r="C42" s="148">
        <f>+G26-E54</f>
        <v>0</v>
      </c>
      <c r="D42" s="20" t="s">
        <v>3</v>
      </c>
      <c r="E42" s="20" t="s">
        <v>13</v>
      </c>
      <c r="F42" s="20" t="s">
        <v>14</v>
      </c>
      <c r="G42" s="20" t="s">
        <v>15</v>
      </c>
      <c r="H42" s="20" t="s">
        <v>29</v>
      </c>
      <c r="I42" s="148">
        <f>+I26-K54</f>
        <v>0</v>
      </c>
      <c r="J42" s="20" t="s">
        <v>16</v>
      </c>
      <c r="K42" s="20" t="s">
        <v>13</v>
      </c>
      <c r="L42" s="20" t="s">
        <v>15</v>
      </c>
      <c r="M42" s="20" t="s">
        <v>29</v>
      </c>
      <c r="N42" s="33"/>
      <c r="O42" s="32"/>
    </row>
    <row r="43" spans="2:15" x14ac:dyDescent="0.25">
      <c r="B43" s="31"/>
      <c r="C43" s="28"/>
      <c r="D43" s="22" t="s">
        <v>104</v>
      </c>
      <c r="E43" s="47">
        <v>77632</v>
      </c>
      <c r="F43" s="50">
        <f t="shared" ref="F43:F51" si="3">+E43/E$51</f>
        <v>0.39080575496108655</v>
      </c>
      <c r="G43" s="50">
        <f t="shared" ref="G43:G50" si="4">+E43/E$54</f>
        <v>0.22222476670292551</v>
      </c>
      <c r="H43" s="52">
        <v>1.2483333333333335</v>
      </c>
      <c r="I43" s="33"/>
      <c r="J43" s="22" t="s">
        <v>31</v>
      </c>
      <c r="K43" s="47">
        <v>18789</v>
      </c>
      <c r="L43" s="50">
        <f t="shared" ref="L43:L54" si="5">+K43/K$54</f>
        <v>0.21509032213750945</v>
      </c>
      <c r="M43" s="52">
        <v>2.1774999999999998</v>
      </c>
      <c r="N43" s="33"/>
      <c r="O43" s="32"/>
    </row>
    <row r="44" spans="2:15" x14ac:dyDescent="0.25">
      <c r="B44" s="31"/>
      <c r="C44" s="28"/>
      <c r="D44" s="22" t="s">
        <v>23</v>
      </c>
      <c r="E44" s="47">
        <v>39542</v>
      </c>
      <c r="F44" s="50">
        <f t="shared" si="3"/>
        <v>0.19905762008799574</v>
      </c>
      <c r="G44" s="50">
        <f t="shared" si="4"/>
        <v>0.11319058796587851</v>
      </c>
      <c r="H44" s="52">
        <v>1.8866666666666665</v>
      </c>
      <c r="I44" s="33"/>
      <c r="J44" s="22" t="s">
        <v>103</v>
      </c>
      <c r="K44" s="47">
        <v>9894</v>
      </c>
      <c r="L44" s="50">
        <f t="shared" si="5"/>
        <v>0.1132632735764819</v>
      </c>
      <c r="M44" s="52">
        <v>1.1275000000000002</v>
      </c>
      <c r="N44" s="33"/>
      <c r="O44" s="32"/>
    </row>
    <row r="45" spans="2:15" x14ac:dyDescent="0.25">
      <c r="B45" s="31"/>
      <c r="C45" s="28"/>
      <c r="D45" s="22" t="s">
        <v>105</v>
      </c>
      <c r="E45" s="47">
        <v>19310</v>
      </c>
      <c r="F45" s="50">
        <f t="shared" si="3"/>
        <v>9.7208098829072817E-2</v>
      </c>
      <c r="G45" s="50">
        <f t="shared" si="4"/>
        <v>5.5275662678193165E-2</v>
      </c>
      <c r="H45" s="52">
        <v>1.2408333333333335</v>
      </c>
      <c r="I45" s="33"/>
      <c r="J45" s="22" t="s">
        <v>33</v>
      </c>
      <c r="K45" s="47">
        <v>8558</v>
      </c>
      <c r="L45" s="50">
        <f t="shared" si="5"/>
        <v>9.7969182865123516E-2</v>
      </c>
      <c r="M45" s="52">
        <v>2.2174999999999998</v>
      </c>
      <c r="N45" s="33"/>
      <c r="O45" s="32"/>
    </row>
    <row r="46" spans="2:15" x14ac:dyDescent="0.25">
      <c r="B46" s="31"/>
      <c r="C46" s="28"/>
      <c r="D46" s="22" t="s">
        <v>106</v>
      </c>
      <c r="E46" s="47">
        <v>17044</v>
      </c>
      <c r="F46" s="50">
        <f t="shared" si="3"/>
        <v>8.5800871902781836E-2</v>
      </c>
      <c r="G46" s="50">
        <f t="shared" si="4"/>
        <v>4.8789145245319743E-2</v>
      </c>
      <c r="H46" s="52">
        <v>1.5783333333333334</v>
      </c>
      <c r="I46" s="33"/>
      <c r="J46" s="22" t="s">
        <v>122</v>
      </c>
      <c r="K46" s="47">
        <v>7355</v>
      </c>
      <c r="L46" s="50">
        <f t="shared" si="5"/>
        <v>8.4197632621288099E-2</v>
      </c>
      <c r="M46" s="52">
        <v>2.2641666666666667</v>
      </c>
      <c r="N46" s="33"/>
      <c r="O46" s="32"/>
    </row>
    <row r="47" spans="2:15" x14ac:dyDescent="0.25">
      <c r="B47" s="31"/>
      <c r="C47" s="28"/>
      <c r="D47" s="22" t="s">
        <v>24</v>
      </c>
      <c r="E47" s="47">
        <v>10418</v>
      </c>
      <c r="F47" s="50">
        <f t="shared" si="3"/>
        <v>5.2445053008870049E-2</v>
      </c>
      <c r="G47" s="50">
        <f t="shared" si="4"/>
        <v>2.9821949962786969E-2</v>
      </c>
      <c r="H47" s="52">
        <v>1.5774999999999999</v>
      </c>
      <c r="I47" s="33"/>
      <c r="J47" s="22" t="s">
        <v>34</v>
      </c>
      <c r="K47" s="47">
        <v>7020</v>
      </c>
      <c r="L47" s="50">
        <f t="shared" si="5"/>
        <v>8.036266227076036E-2</v>
      </c>
      <c r="M47" s="52">
        <v>2.1274999999999995</v>
      </c>
      <c r="N47" s="33"/>
      <c r="O47" s="32"/>
    </row>
    <row r="48" spans="2:15" x14ac:dyDescent="0.25">
      <c r="B48" s="31"/>
      <c r="C48" s="28"/>
      <c r="D48" s="22" t="s">
        <v>99</v>
      </c>
      <c r="E48" s="47">
        <v>4389</v>
      </c>
      <c r="F48" s="50">
        <f t="shared" si="3"/>
        <v>2.209458030868983E-2</v>
      </c>
      <c r="G48" s="50">
        <f t="shared" si="4"/>
        <v>1.2563691532604339E-2</v>
      </c>
      <c r="H48" s="52">
        <v>1.1974999999999998</v>
      </c>
      <c r="I48" s="33"/>
      <c r="J48" s="22" t="s">
        <v>18</v>
      </c>
      <c r="K48" s="47">
        <v>5914</v>
      </c>
      <c r="L48" s="50">
        <f t="shared" si="5"/>
        <v>6.7701536277674751E-2</v>
      </c>
      <c r="M48" s="52">
        <v>2.2116666666666664</v>
      </c>
      <c r="N48" s="33"/>
      <c r="O48" s="32"/>
    </row>
    <row r="49" spans="2:15" x14ac:dyDescent="0.25">
      <c r="B49" s="31"/>
      <c r="C49" s="28"/>
      <c r="D49" s="22" t="s">
        <v>1</v>
      </c>
      <c r="E49" s="47">
        <v>3684</v>
      </c>
      <c r="F49" s="50">
        <f t="shared" si="3"/>
        <v>1.8545553396494267E-2</v>
      </c>
      <c r="G49" s="50">
        <f t="shared" si="4"/>
        <v>1.0545600274803916E-2</v>
      </c>
      <c r="H49" s="52">
        <v>1.2516666666666667</v>
      </c>
      <c r="I49" s="33"/>
      <c r="J49" s="22" t="s">
        <v>21</v>
      </c>
      <c r="K49" s="47">
        <v>5525</v>
      </c>
      <c r="L49" s="50">
        <f>+K49/K$54</f>
        <v>6.3248391601987322E-2</v>
      </c>
      <c r="M49" s="52">
        <v>2.1141666666666667</v>
      </c>
      <c r="N49" s="33"/>
      <c r="O49" s="32"/>
    </row>
    <row r="50" spans="2:15" x14ac:dyDescent="0.25">
      <c r="B50" s="31"/>
      <c r="C50" s="28"/>
      <c r="D50" s="22" t="s">
        <v>2</v>
      </c>
      <c r="E50" s="47">
        <f>26597+30</f>
        <v>26627</v>
      </c>
      <c r="F50" s="50">
        <f t="shared" si="3"/>
        <v>0.13404246750500892</v>
      </c>
      <c r="G50" s="50">
        <f t="shared" si="4"/>
        <v>7.6220873647449477E-2</v>
      </c>
      <c r="H50" s="52">
        <v>1.3258823529411765</v>
      </c>
      <c r="I50" s="33"/>
      <c r="J50" s="22" t="s">
        <v>17</v>
      </c>
      <c r="K50" s="47">
        <v>5378</v>
      </c>
      <c r="L50" s="50">
        <f>+K50/K$54</f>
        <v>6.1565583716830366E-2</v>
      </c>
      <c r="M50" s="52">
        <v>2.0058333333333334</v>
      </c>
      <c r="N50" s="33"/>
      <c r="O50" s="32"/>
    </row>
    <row r="51" spans="2:15" x14ac:dyDescent="0.25">
      <c r="B51" s="31"/>
      <c r="C51" s="28"/>
      <c r="D51" s="48" t="s">
        <v>26</v>
      </c>
      <c r="E51" s="49">
        <f>SUM(E43:E50)</f>
        <v>198646</v>
      </c>
      <c r="F51" s="51">
        <f t="shared" si="3"/>
        <v>1</v>
      </c>
      <c r="G51" s="50"/>
      <c r="H51" s="28"/>
      <c r="I51" s="33"/>
      <c r="J51" s="22" t="s">
        <v>32</v>
      </c>
      <c r="K51" s="47">
        <v>4823</v>
      </c>
      <c r="L51" s="50">
        <f t="shared" si="5"/>
        <v>5.5212125374911283E-2</v>
      </c>
      <c r="M51" s="52">
        <v>1.9641666666666664</v>
      </c>
      <c r="N51" s="33"/>
      <c r="O51" s="32"/>
    </row>
    <row r="52" spans="2:15" x14ac:dyDescent="0.25">
      <c r="B52" s="31"/>
      <c r="C52" s="28"/>
      <c r="D52" s="53" t="s">
        <v>27</v>
      </c>
      <c r="E52" s="39"/>
      <c r="F52" s="22"/>
      <c r="G52" s="50"/>
      <c r="H52" s="28"/>
      <c r="I52" s="33"/>
      <c r="J52" s="22" t="s">
        <v>123</v>
      </c>
      <c r="K52" s="47">
        <v>1510</v>
      </c>
      <c r="L52" s="50">
        <f t="shared" si="5"/>
        <v>1.7285985759095176E-2</v>
      </c>
      <c r="M52" s="52">
        <v>1.2458333333333333</v>
      </c>
      <c r="N52" s="33"/>
      <c r="O52" s="32"/>
    </row>
    <row r="53" spans="2:15" x14ac:dyDescent="0.25">
      <c r="B53" s="31"/>
      <c r="C53" s="28"/>
      <c r="D53" s="22" t="s">
        <v>127</v>
      </c>
      <c r="E53" s="47">
        <v>150694</v>
      </c>
      <c r="F53" s="22"/>
      <c r="G53" s="50">
        <f>+E53/E$54</f>
        <v>0.43136772199003837</v>
      </c>
      <c r="H53" s="52">
        <v>1.1983333333333333</v>
      </c>
      <c r="I53" s="33"/>
      <c r="J53" s="22" t="s">
        <v>2</v>
      </c>
      <c r="K53" s="47">
        <f>12548+40</f>
        <v>12588</v>
      </c>
      <c r="L53" s="50">
        <f t="shared" si="5"/>
        <v>0.1441033037983378</v>
      </c>
      <c r="M53" s="52">
        <v>1.9304944247671516</v>
      </c>
      <c r="N53" s="33"/>
      <c r="O53" s="32"/>
    </row>
    <row r="54" spans="2:15" x14ac:dyDescent="0.25">
      <c r="B54" s="31"/>
      <c r="C54" s="28"/>
      <c r="D54" s="48" t="s">
        <v>8</v>
      </c>
      <c r="E54" s="49">
        <f>+E53+E51</f>
        <v>349340</v>
      </c>
      <c r="F54" s="48"/>
      <c r="G54" s="51">
        <f>+E54/E$54</f>
        <v>1</v>
      </c>
      <c r="H54" s="97">
        <v>1.3487666666666673</v>
      </c>
      <c r="I54" s="33"/>
      <c r="J54" s="48" t="s">
        <v>8</v>
      </c>
      <c r="K54" s="49">
        <f>SUM(K43:K53)</f>
        <v>87354</v>
      </c>
      <c r="L54" s="51">
        <f t="shared" si="5"/>
        <v>1</v>
      </c>
      <c r="M54" s="97">
        <v>1.9978708133971286</v>
      </c>
      <c r="N54" s="33"/>
      <c r="O54" s="32"/>
    </row>
    <row r="55" spans="2:15" x14ac:dyDescent="0.25">
      <c r="B55" s="31"/>
      <c r="C55" s="28"/>
      <c r="D55" s="53" t="s">
        <v>28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6" t="s">
        <v>30</v>
      </c>
      <c r="E56" s="176"/>
      <c r="F56" s="176"/>
      <c r="G56" s="176"/>
      <c r="H56" s="176"/>
      <c r="I56" s="176"/>
      <c r="J56" s="176"/>
      <c r="K56" s="176"/>
      <c r="L56" s="176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62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4" t="s">
        <v>57</v>
      </c>
      <c r="F62" s="174"/>
      <c r="G62" s="174"/>
      <c r="H62" s="174"/>
      <c r="I62" s="174"/>
      <c r="J62" s="174"/>
      <c r="K62" s="174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58</v>
      </c>
      <c r="F63" s="20" t="s">
        <v>49</v>
      </c>
      <c r="G63" s="20" t="s">
        <v>52</v>
      </c>
      <c r="H63" s="20" t="s">
        <v>50</v>
      </c>
      <c r="I63" s="20" t="s">
        <v>52</v>
      </c>
      <c r="J63" s="65" t="s">
        <v>51</v>
      </c>
      <c r="K63" s="20" t="s">
        <v>52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56</v>
      </c>
      <c r="F64" s="66">
        <f>SUM(F65:F70)</f>
        <v>26</v>
      </c>
      <c r="G64" s="72">
        <f>+F64/F72</f>
        <v>9.2526690391459068E-2</v>
      </c>
      <c r="H64" s="66">
        <f>SUM(H65:H70)</f>
        <v>755</v>
      </c>
      <c r="I64" s="72">
        <f>+H64/H72</f>
        <v>0.20617149098853085</v>
      </c>
      <c r="J64" s="66">
        <f>SUM(J65:J70)</f>
        <v>1359</v>
      </c>
      <c r="K64" s="72">
        <f>+J64/J72</f>
        <v>0.21754442132223467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44</v>
      </c>
      <c r="F65" s="47">
        <v>4</v>
      </c>
      <c r="G65" s="68">
        <f t="shared" ref="G65:G70" si="6">+F65/F$64</f>
        <v>0.15384615384615385</v>
      </c>
      <c r="H65" s="47">
        <v>92</v>
      </c>
      <c r="I65" s="68">
        <f t="shared" ref="I65:I70" si="7">+H65/H$64</f>
        <v>0.12185430463576159</v>
      </c>
      <c r="J65" s="47">
        <v>113</v>
      </c>
      <c r="K65" s="68">
        <f t="shared" ref="K65:K70" si="8">+J65/J$64</f>
        <v>8.3149374540103016E-2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45</v>
      </c>
      <c r="F66" s="47">
        <v>9</v>
      </c>
      <c r="G66" s="63">
        <f t="shared" si="6"/>
        <v>0.34615384615384615</v>
      </c>
      <c r="H66" s="47">
        <v>226</v>
      </c>
      <c r="I66" s="63">
        <f t="shared" si="7"/>
        <v>0.29933774834437088</v>
      </c>
      <c r="J66" s="47">
        <v>389</v>
      </c>
      <c r="K66" s="63">
        <f t="shared" si="8"/>
        <v>0.28623988226637231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46</v>
      </c>
      <c r="F67" s="47">
        <v>5</v>
      </c>
      <c r="G67" s="63">
        <f t="shared" si="6"/>
        <v>0.19230769230769232</v>
      </c>
      <c r="H67" s="47">
        <v>182</v>
      </c>
      <c r="I67" s="63">
        <f t="shared" si="7"/>
        <v>0.24105960264900661</v>
      </c>
      <c r="J67" s="47">
        <v>321</v>
      </c>
      <c r="K67" s="63">
        <f t="shared" si="8"/>
        <v>0.23620309050772628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47</v>
      </c>
      <c r="F68" s="47">
        <v>0</v>
      </c>
      <c r="G68" s="63">
        <f t="shared" si="6"/>
        <v>0</v>
      </c>
      <c r="H68" s="47">
        <v>0</v>
      </c>
      <c r="I68" s="63">
        <f t="shared" si="7"/>
        <v>0</v>
      </c>
      <c r="J68" s="47">
        <v>0</v>
      </c>
      <c r="K68" s="63">
        <f t="shared" si="8"/>
        <v>0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48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59</v>
      </c>
      <c r="F70" s="47">
        <v>8</v>
      </c>
      <c r="G70" s="63">
        <f t="shared" si="6"/>
        <v>0.30769230769230771</v>
      </c>
      <c r="H70" s="47">
        <v>255</v>
      </c>
      <c r="I70" s="63">
        <f t="shared" si="7"/>
        <v>0.33774834437086093</v>
      </c>
      <c r="J70" s="47">
        <v>536</v>
      </c>
      <c r="K70" s="63">
        <f t="shared" si="8"/>
        <v>0.39440765268579836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54</v>
      </c>
      <c r="F71" s="70">
        <v>255</v>
      </c>
      <c r="G71" s="73">
        <f>+F71/F72</f>
        <v>0.90747330960854089</v>
      </c>
      <c r="H71" s="70">
        <v>2907</v>
      </c>
      <c r="I71" s="73">
        <f>+H71/H72</f>
        <v>0.79382850901146917</v>
      </c>
      <c r="J71" s="70">
        <v>4888</v>
      </c>
      <c r="K71" s="73">
        <f>+J71/J72</f>
        <v>0.78245557867776527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55</v>
      </c>
      <c r="F72" s="66">
        <f>+F71+F64</f>
        <v>281</v>
      </c>
      <c r="G72" s="67"/>
      <c r="H72" s="66">
        <f>+H71+H64</f>
        <v>3662</v>
      </c>
      <c r="I72" s="67"/>
      <c r="J72" s="66">
        <f>+J71+J64</f>
        <v>6247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81" t="s">
        <v>61</v>
      </c>
      <c r="F73" s="181"/>
      <c r="G73" s="181"/>
      <c r="H73" s="181"/>
      <c r="I73" s="181"/>
      <c r="J73" s="181"/>
      <c r="K73" s="181"/>
      <c r="L73" s="28"/>
      <c r="M73" s="28"/>
      <c r="N73" s="33"/>
      <c r="O73" s="32"/>
    </row>
    <row r="74" spans="2:15" x14ac:dyDescent="0.25">
      <c r="B74" s="31"/>
      <c r="C74" s="28"/>
      <c r="D74" s="28"/>
      <c r="E74" s="181"/>
      <c r="F74" s="181"/>
      <c r="G74" s="181"/>
      <c r="H74" s="181"/>
      <c r="I74" s="181"/>
      <c r="J74" s="181"/>
      <c r="K74" s="181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60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53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47"/>
      <c r="H81" s="47"/>
      <c r="I81" s="47"/>
      <c r="J81" s="47"/>
      <c r="K81" s="47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61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6" t="s">
        <v>158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5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91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86,015.0 arribos de turistas nacionales y extranjeros, mientras que el 2017 los  arribos de turistas extranjeros y nacionales sumaron 218,880.0, representando un  crecimiento promedio anual de 9.8%   en el periodo 2006 – 2016.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32"/>
    </row>
    <row r="8" spans="2:15" x14ac:dyDescent="0.25">
      <c r="B8" s="31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8" t="s">
        <v>92</v>
      </c>
      <c r="G10" s="168"/>
      <c r="H10" s="168"/>
      <c r="I10" s="168"/>
      <c r="J10" s="168"/>
      <c r="K10" s="168"/>
      <c r="L10" s="168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4</v>
      </c>
      <c r="G11" s="19" t="s">
        <v>5</v>
      </c>
      <c r="H11" s="18" t="s">
        <v>6</v>
      </c>
      <c r="I11" s="19" t="s">
        <v>7</v>
      </c>
      <c r="J11" s="18" t="s">
        <v>6</v>
      </c>
      <c r="K11" s="18" t="s">
        <v>8</v>
      </c>
      <c r="L11" s="18" t="s">
        <v>6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60098</v>
      </c>
      <c r="H12" s="42"/>
      <c r="I12" s="25">
        <v>4992</v>
      </c>
      <c r="J12" s="42"/>
      <c r="K12" s="25">
        <f>+I12+G12</f>
        <v>65090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61897</v>
      </c>
      <c r="H13" s="43">
        <f>+G13/G12-1</f>
        <v>2.9934440413990515E-2</v>
      </c>
      <c r="I13" s="25">
        <v>5682</v>
      </c>
      <c r="J13" s="43">
        <f>+I13/I12-1</f>
        <v>0.13822115384615374</v>
      </c>
      <c r="K13" s="25">
        <f>+I13+G13</f>
        <v>67579</v>
      </c>
      <c r="L13" s="43">
        <f>+K13/K12-1</f>
        <v>3.8239360884928519E-2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69807</v>
      </c>
      <c r="H14" s="43">
        <f t="shared" ref="H14:J26" si="0">+G14/G13-1</f>
        <v>0.12779294634634963</v>
      </c>
      <c r="I14" s="25">
        <v>4901</v>
      </c>
      <c r="J14" s="43">
        <f t="shared" si="0"/>
        <v>-0.13745160154875047</v>
      </c>
      <c r="K14" s="25">
        <f t="shared" ref="K14:K26" si="1">+I14+G14</f>
        <v>74708</v>
      </c>
      <c r="L14" s="43">
        <f t="shared" ref="L14:L26" si="2">+K14/K13-1</f>
        <v>0.10549135086343386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72559</v>
      </c>
      <c r="H15" s="43">
        <f t="shared" si="0"/>
        <v>3.9422980503387883E-2</v>
      </c>
      <c r="I15" s="25">
        <v>4495</v>
      </c>
      <c r="J15" s="43">
        <f t="shared" si="0"/>
        <v>-8.2840236686390512E-2</v>
      </c>
      <c r="K15" s="25">
        <f t="shared" si="1"/>
        <v>77054</v>
      </c>
      <c r="L15" s="43">
        <f t="shared" si="2"/>
        <v>3.1402259463511273E-2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81433</v>
      </c>
      <c r="H16" s="43">
        <f t="shared" si="0"/>
        <v>0.12230047271875311</v>
      </c>
      <c r="I16" s="25">
        <v>4582</v>
      </c>
      <c r="J16" s="43">
        <f t="shared" si="0"/>
        <v>1.9354838709677358E-2</v>
      </c>
      <c r="K16" s="25">
        <f t="shared" si="1"/>
        <v>86015</v>
      </c>
      <c r="L16" s="43">
        <f t="shared" si="2"/>
        <v>0.11629506579801174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91048</v>
      </c>
      <c r="H17" s="43">
        <f t="shared" si="0"/>
        <v>0.11807252588017136</v>
      </c>
      <c r="I17" s="25">
        <v>4565</v>
      </c>
      <c r="J17" s="43">
        <f t="shared" si="0"/>
        <v>-3.7101702313400153E-3</v>
      </c>
      <c r="K17" s="25">
        <f t="shared" si="1"/>
        <v>95613</v>
      </c>
      <c r="L17" s="43">
        <f t="shared" si="2"/>
        <v>0.1115851886298902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102634</v>
      </c>
      <c r="H18" s="43">
        <f t="shared" si="0"/>
        <v>0.12725155961690526</v>
      </c>
      <c r="I18" s="25">
        <v>4659</v>
      </c>
      <c r="J18" s="43">
        <f t="shared" si="0"/>
        <v>2.0591456736035019E-2</v>
      </c>
      <c r="K18" s="25">
        <f t="shared" si="1"/>
        <v>107293</v>
      </c>
      <c r="L18" s="43">
        <f t="shared" si="2"/>
        <v>0.12215912062167278</v>
      </c>
      <c r="M18" s="183" t="s">
        <v>9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119476</v>
      </c>
      <c r="H19" s="43">
        <f t="shared" si="0"/>
        <v>0.16409766743963994</v>
      </c>
      <c r="I19" s="25">
        <v>5503</v>
      </c>
      <c r="J19" s="43">
        <f t="shared" si="0"/>
        <v>0.18115475423910721</v>
      </c>
      <c r="K19" s="25">
        <f t="shared" si="1"/>
        <v>124979</v>
      </c>
      <c r="L19" s="43">
        <f t="shared" si="2"/>
        <v>0.16483833987305796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129306</v>
      </c>
      <c r="H20" s="43">
        <f t="shared" si="0"/>
        <v>8.227593826375168E-2</v>
      </c>
      <c r="I20" s="25">
        <v>6984</v>
      </c>
      <c r="J20" s="43">
        <f t="shared" si="0"/>
        <v>0.26912593131019436</v>
      </c>
      <c r="K20" s="25">
        <f t="shared" si="1"/>
        <v>136290</v>
      </c>
      <c r="L20" s="43">
        <f t="shared" si="2"/>
        <v>9.0503204538362469E-2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146202</v>
      </c>
      <c r="H21" s="43">
        <f t="shared" si="0"/>
        <v>0.13066679040415763</v>
      </c>
      <c r="I21" s="25">
        <v>8679</v>
      </c>
      <c r="J21" s="43">
        <f t="shared" si="0"/>
        <v>0.24269759450171824</v>
      </c>
      <c r="K21" s="25">
        <f t="shared" si="1"/>
        <v>154881</v>
      </c>
      <c r="L21" s="43">
        <f t="shared" si="2"/>
        <v>0.13640766013647365</v>
      </c>
      <c r="M21" s="183"/>
      <c r="N21" s="184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152495</v>
      </c>
      <c r="H22" s="43">
        <f t="shared" si="0"/>
        <v>4.3043186823709556E-2</v>
      </c>
      <c r="I22" s="25">
        <v>8466</v>
      </c>
      <c r="J22" s="43">
        <f t="shared" si="0"/>
        <v>-2.4541997926028292E-2</v>
      </c>
      <c r="K22" s="25">
        <f t="shared" si="1"/>
        <v>160961</v>
      </c>
      <c r="L22" s="43">
        <f t="shared" si="2"/>
        <v>3.9255944886719574E-2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152785</v>
      </c>
      <c r="H23" s="43">
        <f t="shared" si="0"/>
        <v>1.901701695137481E-3</v>
      </c>
      <c r="I23" s="25">
        <v>8039</v>
      </c>
      <c r="J23" s="43">
        <f t="shared" si="0"/>
        <v>-5.0437042286794243E-2</v>
      </c>
      <c r="K23" s="25">
        <f t="shared" si="1"/>
        <v>160824</v>
      </c>
      <c r="L23" s="43">
        <f t="shared" si="2"/>
        <v>-8.5113785326884628E-4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165299</v>
      </c>
      <c r="H24" s="43">
        <f t="shared" si="0"/>
        <v>8.190594626435832E-2</v>
      </c>
      <c r="I24" s="25">
        <v>8327</v>
      </c>
      <c r="J24" s="43">
        <f t="shared" si="0"/>
        <v>3.5825351411867157E-2</v>
      </c>
      <c r="K24" s="25">
        <f t="shared" si="1"/>
        <v>173626</v>
      </c>
      <c r="L24" s="43">
        <f t="shared" si="2"/>
        <v>7.960254688354973E-2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195369</v>
      </c>
      <c r="H25" s="43">
        <f t="shared" si="0"/>
        <v>0.18191277624184043</v>
      </c>
      <c r="I25" s="25">
        <v>9878</v>
      </c>
      <c r="J25" s="43">
        <f t="shared" si="0"/>
        <v>0.18626155878467632</v>
      </c>
      <c r="K25" s="25">
        <f t="shared" si="1"/>
        <v>205247</v>
      </c>
      <c r="L25" s="43">
        <f t="shared" si="2"/>
        <v>0.18212134127377233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206280</v>
      </c>
      <c r="H26" s="43">
        <f t="shared" si="0"/>
        <v>5.5848164243047727E-2</v>
      </c>
      <c r="I26" s="25">
        <v>12600</v>
      </c>
      <c r="J26" s="43">
        <f t="shared" si="0"/>
        <v>0.27556185462644267</v>
      </c>
      <c r="K26" s="25">
        <f t="shared" si="1"/>
        <v>218880</v>
      </c>
      <c r="L26" s="43">
        <f t="shared" si="2"/>
        <v>6.6422408122895904E-2</v>
      </c>
      <c r="M26" s="45">
        <f>+(K26/K16)^(1/10)-1</f>
        <v>9.7901020191077492E-2</v>
      </c>
      <c r="N26" s="33"/>
      <c r="O26" s="32"/>
    </row>
    <row r="27" spans="2:15" ht="15" customHeight="1" x14ac:dyDescent="0.25">
      <c r="B27" s="31"/>
      <c r="C27" s="182" t="s">
        <v>10</v>
      </c>
      <c r="D27" s="182"/>
      <c r="E27" s="33"/>
      <c r="F27" s="169" t="s">
        <v>11</v>
      </c>
      <c r="G27" s="169"/>
      <c r="H27" s="169"/>
      <c r="I27" s="169"/>
      <c r="J27" s="169"/>
      <c r="K27" s="169"/>
      <c r="L27" s="169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0.9467302214729989</v>
      </c>
      <c r="H28" s="27"/>
      <c r="I28" s="26">
        <f>+I16/K16</f>
        <v>5.3269778527001106E-2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2"/>
      <c r="D29" s="182"/>
      <c r="E29" s="33"/>
      <c r="F29" s="44">
        <v>2012</v>
      </c>
      <c r="G29" s="26">
        <f>+G21/K21</f>
        <v>0.9439634299881845</v>
      </c>
      <c r="H29" s="27"/>
      <c r="I29" s="26">
        <f>+I21/K21</f>
        <v>5.6036570011815522E-2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0.94243421052631582</v>
      </c>
      <c r="H30" s="27"/>
      <c r="I30" s="26">
        <f>+I26/K26</f>
        <v>5.7565789473684209E-2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0" t="s">
        <v>12</v>
      </c>
      <c r="G31" s="170"/>
      <c r="H31" s="170"/>
      <c r="I31" s="170"/>
      <c r="J31" s="170"/>
      <c r="K31" s="170"/>
      <c r="L31" s="170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93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Arequipa con 55,470 arribos en esta región (equivalente al 35.2% de este total), Lima Metropolitana Y Callao con 46,806 arribos (29.7%)  y Tacna con 22,281 arribos (14.1 %). En tanto  Chile es el principal lugar de procedencia de los huespedes del exterior con 5,092  arribos (equivalente al 40.4 % de los arribos del exterior), le sigue Bolivia  con  2,523  arribos (20.0 %) y Argentina con 988 (7.8 %) entre las principales.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32"/>
    </row>
    <row r="37" spans="2:15" x14ac:dyDescent="0.25">
      <c r="B37" s="3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32"/>
    </row>
    <row r="38" spans="2:15" x14ac:dyDescent="0.25">
      <c r="B38" s="3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32"/>
    </row>
    <row r="39" spans="2:15" x14ac:dyDescent="0.25">
      <c r="B39" s="31"/>
      <c r="C39" s="22"/>
      <c r="D39" s="47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4" t="s">
        <v>25</v>
      </c>
      <c r="E40" s="174"/>
      <c r="F40" s="174"/>
      <c r="G40" s="174"/>
      <c r="H40" s="174"/>
      <c r="I40" s="33"/>
      <c r="J40" s="163" t="s">
        <v>43</v>
      </c>
      <c r="K40" s="163"/>
      <c r="L40" s="163"/>
      <c r="M40" s="163"/>
      <c r="N40" s="33"/>
      <c r="O40" s="32"/>
    </row>
    <row r="41" spans="2:15" x14ac:dyDescent="0.25">
      <c r="B41" s="31"/>
      <c r="C41" s="28"/>
      <c r="D41" s="174"/>
      <c r="E41" s="174"/>
      <c r="F41" s="174"/>
      <c r="G41" s="174"/>
      <c r="H41" s="174"/>
      <c r="I41" s="33"/>
      <c r="J41" s="163"/>
      <c r="K41" s="163"/>
      <c r="L41" s="163"/>
      <c r="M41" s="163"/>
      <c r="N41" s="33"/>
      <c r="O41" s="32"/>
    </row>
    <row r="42" spans="2:15" x14ac:dyDescent="0.25">
      <c r="B42" s="31"/>
      <c r="C42" s="148">
        <f>+G26-E54</f>
        <v>0</v>
      </c>
      <c r="D42" s="20" t="s">
        <v>3</v>
      </c>
      <c r="E42" s="20" t="s">
        <v>13</v>
      </c>
      <c r="F42" s="20" t="s">
        <v>14</v>
      </c>
      <c r="G42" s="20" t="s">
        <v>15</v>
      </c>
      <c r="H42" s="20" t="s">
        <v>29</v>
      </c>
      <c r="I42" s="148">
        <f>+I26-K54</f>
        <v>0</v>
      </c>
      <c r="J42" s="20" t="s">
        <v>16</v>
      </c>
      <c r="K42" s="20" t="s">
        <v>13</v>
      </c>
      <c r="L42" s="20" t="s">
        <v>15</v>
      </c>
      <c r="M42" s="20" t="s">
        <v>29</v>
      </c>
      <c r="N42" s="33"/>
      <c r="O42" s="32"/>
    </row>
    <row r="43" spans="2:15" x14ac:dyDescent="0.25">
      <c r="B43" s="31"/>
      <c r="C43" s="28"/>
      <c r="D43" s="22" t="s">
        <v>106</v>
      </c>
      <c r="E43" s="47">
        <v>55470</v>
      </c>
      <c r="F43" s="50">
        <f t="shared" ref="F43:F51" si="3">+E43/E$51</f>
        <v>0.35202508027974161</v>
      </c>
      <c r="G43" s="50">
        <f t="shared" ref="G43:G50" si="4">+E43/E$54</f>
        <v>0.26890634089586968</v>
      </c>
      <c r="H43" s="52">
        <v>1.1891666666666667</v>
      </c>
      <c r="I43" s="33"/>
      <c r="J43" s="22" t="s">
        <v>35</v>
      </c>
      <c r="K43" s="47">
        <v>5092</v>
      </c>
      <c r="L43" s="50">
        <f t="shared" ref="L43:L54" si="5">+K43/K$54</f>
        <v>0.40412698412698411</v>
      </c>
      <c r="M43" s="52">
        <v>1.7366666666666664</v>
      </c>
      <c r="N43" s="33"/>
      <c r="O43" s="32"/>
    </row>
    <row r="44" spans="2:15" x14ac:dyDescent="0.25">
      <c r="B44" s="31"/>
      <c r="C44" s="28"/>
      <c r="D44" s="22" t="s">
        <v>23</v>
      </c>
      <c r="E44" s="47">
        <v>46806</v>
      </c>
      <c r="F44" s="50">
        <f t="shared" si="3"/>
        <v>0.29704139007704317</v>
      </c>
      <c r="G44" s="50">
        <f t="shared" si="4"/>
        <v>0.22690517742873764</v>
      </c>
      <c r="H44" s="52">
        <v>1.8608333333333331</v>
      </c>
      <c r="I44" s="33"/>
      <c r="J44" s="22" t="s">
        <v>123</v>
      </c>
      <c r="K44" s="47">
        <v>2523</v>
      </c>
      <c r="L44" s="50">
        <f t="shared" si="5"/>
        <v>0.20023809523809524</v>
      </c>
      <c r="M44" s="52">
        <v>1.3049999999999999</v>
      </c>
      <c r="N44" s="33"/>
      <c r="O44" s="32"/>
    </row>
    <row r="45" spans="2:15" x14ac:dyDescent="0.25">
      <c r="B45" s="31"/>
      <c r="C45" s="28"/>
      <c r="D45" s="22" t="s">
        <v>119</v>
      </c>
      <c r="E45" s="47">
        <v>22281</v>
      </c>
      <c r="F45" s="50">
        <f t="shared" si="3"/>
        <v>0.14140023100257657</v>
      </c>
      <c r="G45" s="50">
        <f t="shared" si="4"/>
        <v>0.10801337987201862</v>
      </c>
      <c r="H45" s="52">
        <v>1.1950000000000001</v>
      </c>
      <c r="I45" s="33"/>
      <c r="J45" s="22" t="s">
        <v>22</v>
      </c>
      <c r="K45" s="47">
        <v>988</v>
      </c>
      <c r="L45" s="50">
        <f t="shared" si="5"/>
        <v>7.8412698412698406E-2</v>
      </c>
      <c r="M45" s="52">
        <v>1.7266666666666668</v>
      </c>
      <c r="N45" s="33"/>
      <c r="O45" s="32"/>
    </row>
    <row r="46" spans="2:15" x14ac:dyDescent="0.25">
      <c r="B46" s="31"/>
      <c r="C46" s="28"/>
      <c r="D46" s="22" t="s">
        <v>105</v>
      </c>
      <c r="E46" s="47">
        <v>11419</v>
      </c>
      <c r="F46" s="50">
        <f t="shared" si="3"/>
        <v>7.2467539061012609E-2</v>
      </c>
      <c r="G46" s="50">
        <f t="shared" si="4"/>
        <v>5.5356796587163082E-2</v>
      </c>
      <c r="H46" s="52">
        <v>1.1758333333333335</v>
      </c>
      <c r="I46" s="33"/>
      <c r="J46" s="22" t="s">
        <v>124</v>
      </c>
      <c r="K46" s="47">
        <v>566</v>
      </c>
      <c r="L46" s="50">
        <f t="shared" si="5"/>
        <v>4.4920634920634923E-2</v>
      </c>
      <c r="M46" s="52">
        <v>2.6783333333333332</v>
      </c>
      <c r="N46" s="33"/>
      <c r="O46" s="32"/>
    </row>
    <row r="47" spans="2:15" x14ac:dyDescent="0.25">
      <c r="B47" s="31"/>
      <c r="C47" s="28"/>
      <c r="D47" s="22" t="s">
        <v>104</v>
      </c>
      <c r="E47" s="47">
        <v>3948</v>
      </c>
      <c r="F47" s="50">
        <f t="shared" si="3"/>
        <v>2.5054894843057864E-2</v>
      </c>
      <c r="G47" s="50">
        <f t="shared" si="4"/>
        <v>1.9139034322280396E-2</v>
      </c>
      <c r="H47" s="52">
        <v>1.2716666666666667</v>
      </c>
      <c r="I47" s="33"/>
      <c r="J47" s="22" t="s">
        <v>32</v>
      </c>
      <c r="K47" s="47">
        <v>484</v>
      </c>
      <c r="L47" s="50">
        <f t="shared" si="5"/>
        <v>3.8412698412698412E-2</v>
      </c>
      <c r="M47" s="52">
        <v>4.629999999999999</v>
      </c>
      <c r="N47" s="33"/>
      <c r="O47" s="32"/>
    </row>
    <row r="48" spans="2:15" x14ac:dyDescent="0.25">
      <c r="B48" s="31"/>
      <c r="C48" s="28"/>
      <c r="D48" s="22" t="s">
        <v>24</v>
      </c>
      <c r="E48" s="47">
        <v>3513</v>
      </c>
      <c r="F48" s="50">
        <f t="shared" si="3"/>
        <v>2.2294287128587203E-2</v>
      </c>
      <c r="G48" s="50">
        <f t="shared" si="4"/>
        <v>1.7030250145433391E-2</v>
      </c>
      <c r="H48" s="52">
        <v>1.5758333333333334</v>
      </c>
      <c r="I48" s="33"/>
      <c r="J48" s="22" t="s">
        <v>36</v>
      </c>
      <c r="K48" s="47">
        <v>477</v>
      </c>
      <c r="L48" s="50">
        <f t="shared" si="5"/>
        <v>3.785714285714286E-2</v>
      </c>
      <c r="M48" s="52">
        <v>2.0083333333333333</v>
      </c>
      <c r="N48" s="33"/>
      <c r="O48" s="32"/>
    </row>
    <row r="49" spans="2:15" x14ac:dyDescent="0.25">
      <c r="B49" s="31"/>
      <c r="C49" s="28"/>
      <c r="D49" s="22" t="s">
        <v>101</v>
      </c>
      <c r="E49" s="47">
        <v>2209</v>
      </c>
      <c r="F49" s="50">
        <f t="shared" si="3"/>
        <v>1.4018810209806186E-2</v>
      </c>
      <c r="G49" s="50">
        <f t="shared" si="4"/>
        <v>1.0708745394609269E-2</v>
      </c>
      <c r="H49" s="52">
        <v>1.7258333333333333</v>
      </c>
      <c r="I49" s="33"/>
      <c r="J49" s="22" t="s">
        <v>31</v>
      </c>
      <c r="K49" s="47">
        <v>453</v>
      </c>
      <c r="L49" s="50">
        <f>+K49/K$54</f>
        <v>3.5952380952380951E-2</v>
      </c>
      <c r="M49" s="52">
        <v>1.9816666666666665</v>
      </c>
      <c r="N49" s="33"/>
      <c r="O49" s="32"/>
    </row>
    <row r="50" spans="2:15" x14ac:dyDescent="0.25">
      <c r="B50" s="31"/>
      <c r="C50" s="28"/>
      <c r="D50" s="22" t="s">
        <v>2</v>
      </c>
      <c r="E50" s="47">
        <f>11896+32</f>
        <v>11928</v>
      </c>
      <c r="F50" s="50">
        <f t="shared" si="3"/>
        <v>7.5697767398174826E-2</v>
      </c>
      <c r="G50" s="50">
        <f t="shared" si="4"/>
        <v>5.7824316463059917E-2</v>
      </c>
      <c r="H50" s="52">
        <v>1.7444162210338681</v>
      </c>
      <c r="I50" s="33"/>
      <c r="J50" s="22" t="s">
        <v>103</v>
      </c>
      <c r="K50" s="47">
        <v>349</v>
      </c>
      <c r="L50" s="50">
        <f>+K50/K$54</f>
        <v>2.7698412698412698E-2</v>
      </c>
      <c r="M50" s="52">
        <v>1.4291666666666665</v>
      </c>
      <c r="N50" s="33"/>
      <c r="O50" s="32"/>
    </row>
    <row r="51" spans="2:15" x14ac:dyDescent="0.25">
      <c r="B51" s="31"/>
      <c r="C51" s="28"/>
      <c r="D51" s="48" t="s">
        <v>26</v>
      </c>
      <c r="E51" s="49">
        <f>SUM(E43:E50)</f>
        <v>157574</v>
      </c>
      <c r="F51" s="51">
        <f t="shared" si="3"/>
        <v>1</v>
      </c>
      <c r="G51" s="50"/>
      <c r="H51" s="28"/>
      <c r="I51" s="33"/>
      <c r="J51" s="22" t="s">
        <v>122</v>
      </c>
      <c r="K51" s="47">
        <v>345</v>
      </c>
      <c r="L51" s="50">
        <f t="shared" si="5"/>
        <v>2.7380952380952381E-2</v>
      </c>
      <c r="M51" s="52">
        <v>1.8558333333333332</v>
      </c>
      <c r="N51" s="33"/>
      <c r="O51" s="32"/>
    </row>
    <row r="52" spans="2:15" x14ac:dyDescent="0.25">
      <c r="B52" s="31"/>
      <c r="C52" s="28"/>
      <c r="D52" s="53" t="s">
        <v>27</v>
      </c>
      <c r="E52" s="39"/>
      <c r="F52" s="22"/>
      <c r="G52" s="50"/>
      <c r="H52" s="28"/>
      <c r="I52" s="33"/>
      <c r="J52" s="22" t="s">
        <v>111</v>
      </c>
      <c r="K52" s="47">
        <v>198</v>
      </c>
      <c r="L52" s="50">
        <f t="shared" si="5"/>
        <v>1.5714285714285715E-2</v>
      </c>
      <c r="M52" s="52">
        <v>1.9616666666666667</v>
      </c>
      <c r="N52" s="33"/>
      <c r="O52" s="32"/>
    </row>
    <row r="53" spans="2:15" x14ac:dyDescent="0.25">
      <c r="B53" s="31"/>
      <c r="C53" s="28"/>
      <c r="D53" s="22" t="s">
        <v>118</v>
      </c>
      <c r="E53" s="47">
        <v>48706</v>
      </c>
      <c r="F53" s="22"/>
      <c r="G53" s="50">
        <f>+E53/E$54</f>
        <v>0.23611595889082801</v>
      </c>
      <c r="H53" s="52">
        <v>1.3908333333333334</v>
      </c>
      <c r="I53" s="33"/>
      <c r="J53" s="22" t="s">
        <v>2</v>
      </c>
      <c r="K53" s="47">
        <f>1103+22</f>
        <v>1125</v>
      </c>
      <c r="L53" s="50">
        <f t="shared" si="5"/>
        <v>8.9285714285714288E-2</v>
      </c>
      <c r="M53" s="52">
        <v>1.9321905020802892</v>
      </c>
      <c r="N53" s="33"/>
      <c r="O53" s="32"/>
    </row>
    <row r="54" spans="2:15" x14ac:dyDescent="0.25">
      <c r="B54" s="31"/>
      <c r="C54" s="28"/>
      <c r="D54" s="48" t="s">
        <v>8</v>
      </c>
      <c r="E54" s="49">
        <f>+E53+E51</f>
        <v>206280</v>
      </c>
      <c r="F54" s="48"/>
      <c r="G54" s="51">
        <f>+E54/E$54</f>
        <v>1</v>
      </c>
      <c r="H54" s="97">
        <v>1.6430100334448163</v>
      </c>
      <c r="I54" s="33"/>
      <c r="J54" s="48" t="s">
        <v>8</v>
      </c>
      <c r="K54" s="49">
        <f>SUM(K43:K53)</f>
        <v>12600</v>
      </c>
      <c r="L54" s="51">
        <f t="shared" si="5"/>
        <v>1</v>
      </c>
      <c r="M54" s="97">
        <v>2.2408517350157724</v>
      </c>
      <c r="N54" s="33"/>
      <c r="O54" s="32"/>
    </row>
    <row r="55" spans="2:15" x14ac:dyDescent="0.25">
      <c r="B55" s="31"/>
      <c r="C55" s="28"/>
      <c r="D55" s="53" t="s">
        <v>28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6" t="s">
        <v>30</v>
      </c>
      <c r="E56" s="176"/>
      <c r="F56" s="176"/>
      <c r="G56" s="176"/>
      <c r="H56" s="176"/>
      <c r="I56" s="176"/>
      <c r="J56" s="176"/>
      <c r="K56" s="176"/>
      <c r="L56" s="176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62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4" t="s">
        <v>57</v>
      </c>
      <c r="F62" s="174"/>
      <c r="G62" s="174"/>
      <c r="H62" s="174"/>
      <c r="I62" s="174"/>
      <c r="J62" s="174"/>
      <c r="K62" s="174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58</v>
      </c>
      <c r="F63" s="20" t="s">
        <v>49</v>
      </c>
      <c r="G63" s="20" t="s">
        <v>52</v>
      </c>
      <c r="H63" s="20" t="s">
        <v>50</v>
      </c>
      <c r="I63" s="20" t="s">
        <v>52</v>
      </c>
      <c r="J63" s="65" t="s">
        <v>51</v>
      </c>
      <c r="K63" s="20" t="s">
        <v>52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56</v>
      </c>
      <c r="F64" s="66">
        <f>SUM(F65:F70)</f>
        <v>29</v>
      </c>
      <c r="G64" s="72">
        <f>+F64/F72</f>
        <v>0.13181818181818181</v>
      </c>
      <c r="H64" s="66">
        <f>SUM(H65:H70)</f>
        <v>526</v>
      </c>
      <c r="I64" s="72">
        <f>+H64/H72</f>
        <v>0.21175523349436393</v>
      </c>
      <c r="J64" s="66">
        <f>SUM(J65:J70)</f>
        <v>989</v>
      </c>
      <c r="K64" s="72">
        <f>+J64/J72</f>
        <v>0.22355334538878843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44</v>
      </c>
      <c r="F65" s="47">
        <v>7</v>
      </c>
      <c r="G65" s="68">
        <f t="shared" ref="G65:G70" si="6">+F65/F$64</f>
        <v>0.2413793103448276</v>
      </c>
      <c r="H65" s="47">
        <v>94</v>
      </c>
      <c r="I65" s="68">
        <f t="shared" ref="I65:I70" si="7">+H65/H$64</f>
        <v>0.17870722433460076</v>
      </c>
      <c r="J65" s="47">
        <v>177</v>
      </c>
      <c r="K65" s="68">
        <f t="shared" ref="K65:K70" si="8">+J65/J$64</f>
        <v>0.17896865520728009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45</v>
      </c>
      <c r="F66" s="47">
        <v>18</v>
      </c>
      <c r="G66" s="63">
        <f t="shared" si="6"/>
        <v>0.62068965517241381</v>
      </c>
      <c r="H66" s="47">
        <v>295</v>
      </c>
      <c r="I66" s="63">
        <f t="shared" si="7"/>
        <v>0.56083650190114065</v>
      </c>
      <c r="J66" s="47">
        <v>512</v>
      </c>
      <c r="K66" s="63">
        <f t="shared" si="8"/>
        <v>0.51769464105156726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46</v>
      </c>
      <c r="F67" s="47">
        <v>4</v>
      </c>
      <c r="G67" s="63">
        <f t="shared" si="6"/>
        <v>0.13793103448275862</v>
      </c>
      <c r="H67" s="47">
        <v>137</v>
      </c>
      <c r="I67" s="63">
        <f t="shared" si="7"/>
        <v>0.26045627376425856</v>
      </c>
      <c r="J67" s="47">
        <v>300</v>
      </c>
      <c r="K67" s="63">
        <f t="shared" si="8"/>
        <v>0.30333670374115268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47</v>
      </c>
      <c r="F68" s="47">
        <v>0</v>
      </c>
      <c r="G68" s="63">
        <f t="shared" si="6"/>
        <v>0</v>
      </c>
      <c r="H68" s="47">
        <v>0</v>
      </c>
      <c r="I68" s="63">
        <f t="shared" si="7"/>
        <v>0</v>
      </c>
      <c r="J68" s="47">
        <v>0</v>
      </c>
      <c r="K68" s="63">
        <f t="shared" si="8"/>
        <v>0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48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59</v>
      </c>
      <c r="F70" s="47">
        <v>0</v>
      </c>
      <c r="G70" s="63">
        <f t="shared" si="6"/>
        <v>0</v>
      </c>
      <c r="H70" s="47">
        <v>0</v>
      </c>
      <c r="I70" s="63">
        <f t="shared" si="7"/>
        <v>0</v>
      </c>
      <c r="J70" s="47">
        <v>0</v>
      </c>
      <c r="K70" s="63">
        <f t="shared" si="8"/>
        <v>0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54</v>
      </c>
      <c r="F71" s="70">
        <v>191</v>
      </c>
      <c r="G71" s="73">
        <f>+F71/F72</f>
        <v>0.86818181818181817</v>
      </c>
      <c r="H71" s="70">
        <v>1958</v>
      </c>
      <c r="I71" s="73">
        <f>+H71/H72</f>
        <v>0.78824476650563602</v>
      </c>
      <c r="J71" s="70">
        <v>3435</v>
      </c>
      <c r="K71" s="73">
        <f>+J71/J72</f>
        <v>0.77644665461121154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55</v>
      </c>
      <c r="F72" s="66">
        <f>+F71+F64</f>
        <v>220</v>
      </c>
      <c r="G72" s="67"/>
      <c r="H72" s="66">
        <f>+H71+H64</f>
        <v>2484</v>
      </c>
      <c r="I72" s="67"/>
      <c r="J72" s="66">
        <f>+J71+J64</f>
        <v>4424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81" t="s">
        <v>61</v>
      </c>
      <c r="F73" s="181"/>
      <c r="G73" s="181"/>
      <c r="H73" s="181"/>
      <c r="I73" s="181"/>
      <c r="J73" s="181"/>
      <c r="K73" s="181"/>
      <c r="L73" s="28"/>
      <c r="M73" s="28"/>
      <c r="N73" s="33"/>
      <c r="O73" s="32"/>
    </row>
    <row r="74" spans="2:15" x14ac:dyDescent="0.25">
      <c r="B74" s="31"/>
      <c r="C74" s="28"/>
      <c r="D74" s="28"/>
      <c r="E74" s="181"/>
      <c r="F74" s="181"/>
      <c r="G74" s="181"/>
      <c r="H74" s="181"/>
      <c r="I74" s="181"/>
      <c r="J74" s="181"/>
      <c r="K74" s="181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60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53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6" t="s">
        <v>159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5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91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514,639.0 arribos de turistas nacionales y extranjeros, mientras que el 2017 los  arribos de turistas extranjeros y nacionales sumaron 1,142,442.0, representando un  crecimiento promedio anual de 8.3%   en el periodo 2006 – 2016.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32"/>
    </row>
    <row r="8" spans="2:15" x14ac:dyDescent="0.25">
      <c r="B8" s="31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8" t="s">
        <v>92</v>
      </c>
      <c r="G10" s="168"/>
      <c r="H10" s="168"/>
      <c r="I10" s="168"/>
      <c r="J10" s="168"/>
      <c r="K10" s="168"/>
      <c r="L10" s="168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4</v>
      </c>
      <c r="G11" s="19" t="s">
        <v>5</v>
      </c>
      <c r="H11" s="18" t="s">
        <v>6</v>
      </c>
      <c r="I11" s="19" t="s">
        <v>7</v>
      </c>
      <c r="J11" s="18" t="s">
        <v>6</v>
      </c>
      <c r="K11" s="18" t="s">
        <v>8</v>
      </c>
      <c r="L11" s="18" t="s">
        <v>6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204861</v>
      </c>
      <c r="H12" s="42"/>
      <c r="I12" s="25">
        <v>123347</v>
      </c>
      <c r="J12" s="42"/>
      <c r="K12" s="25">
        <f>+I12+G12</f>
        <v>328208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204850</v>
      </c>
      <c r="H13" s="43">
        <f>+G13/G12-1</f>
        <v>-5.3694944376903031E-5</v>
      </c>
      <c r="I13" s="25">
        <v>137537</v>
      </c>
      <c r="J13" s="43">
        <f>+I13/I12-1</f>
        <v>0.11504130623363351</v>
      </c>
      <c r="K13" s="25">
        <f>+I13+G13</f>
        <v>342387</v>
      </c>
      <c r="L13" s="43">
        <f>+K13/K12-1</f>
        <v>4.3201262613952185E-2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216452</v>
      </c>
      <c r="H14" s="43">
        <f t="shared" ref="H14:J26" si="0">+G14/G13-1</f>
        <v>5.6636563339028667E-2</v>
      </c>
      <c r="I14" s="25">
        <v>165210</v>
      </c>
      <c r="J14" s="43">
        <f t="shared" si="0"/>
        <v>0.20120403964024236</v>
      </c>
      <c r="K14" s="25">
        <f t="shared" ref="K14:K26" si="1">+I14+G14</f>
        <v>381662</v>
      </c>
      <c r="L14" s="43">
        <f t="shared" ref="L14:L26" si="2">+K14/K13-1</f>
        <v>0.11470937856869567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254384</v>
      </c>
      <c r="H15" s="43">
        <f t="shared" si="0"/>
        <v>0.17524439598617714</v>
      </c>
      <c r="I15" s="25">
        <v>180287</v>
      </c>
      <c r="J15" s="43">
        <f t="shared" si="0"/>
        <v>9.1259608982507068E-2</v>
      </c>
      <c r="K15" s="25">
        <f t="shared" si="1"/>
        <v>434671</v>
      </c>
      <c r="L15" s="43">
        <f t="shared" si="2"/>
        <v>0.13888990782420052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305696</v>
      </c>
      <c r="H16" s="43">
        <f t="shared" si="0"/>
        <v>0.20171079942134718</v>
      </c>
      <c r="I16" s="25">
        <v>208943</v>
      </c>
      <c r="J16" s="43">
        <f t="shared" si="0"/>
        <v>0.15894656852684896</v>
      </c>
      <c r="K16" s="25">
        <f t="shared" si="1"/>
        <v>514639</v>
      </c>
      <c r="L16" s="43">
        <f t="shared" si="2"/>
        <v>0.18397362602980194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344437</v>
      </c>
      <c r="H17" s="43">
        <f t="shared" si="0"/>
        <v>0.12673047733696219</v>
      </c>
      <c r="I17" s="25">
        <v>236067</v>
      </c>
      <c r="J17" s="43">
        <f t="shared" si="0"/>
        <v>0.12981530848126055</v>
      </c>
      <c r="K17" s="25">
        <f t="shared" si="1"/>
        <v>580504</v>
      </c>
      <c r="L17" s="43">
        <f t="shared" si="2"/>
        <v>0.12798291618007962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377825</v>
      </c>
      <c r="H18" s="43">
        <f t="shared" si="0"/>
        <v>9.6934998272543371E-2</v>
      </c>
      <c r="I18" s="25">
        <v>207972</v>
      </c>
      <c r="J18" s="43">
        <f t="shared" si="0"/>
        <v>-0.11901282263086332</v>
      </c>
      <c r="K18" s="25">
        <f t="shared" si="1"/>
        <v>585797</v>
      </c>
      <c r="L18" s="43">
        <f t="shared" si="2"/>
        <v>9.1179388944779838E-3</v>
      </c>
      <c r="M18" s="183" t="s">
        <v>9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418864</v>
      </c>
      <c r="H19" s="43">
        <f t="shared" si="0"/>
        <v>0.10861906967511414</v>
      </c>
      <c r="I19" s="25">
        <v>203486</v>
      </c>
      <c r="J19" s="43">
        <f t="shared" si="0"/>
        <v>-2.1570211374608128E-2</v>
      </c>
      <c r="K19" s="25">
        <f t="shared" si="1"/>
        <v>622350</v>
      </c>
      <c r="L19" s="43">
        <f t="shared" si="2"/>
        <v>6.2398749054706659E-2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426656</v>
      </c>
      <c r="H20" s="43">
        <f t="shared" si="0"/>
        <v>1.8602696818060371E-2</v>
      </c>
      <c r="I20" s="25">
        <v>259463</v>
      </c>
      <c r="J20" s="43">
        <f t="shared" si="0"/>
        <v>0.27509017819407733</v>
      </c>
      <c r="K20" s="25">
        <f t="shared" si="1"/>
        <v>686119</v>
      </c>
      <c r="L20" s="43">
        <f t="shared" si="2"/>
        <v>0.10246485096810476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416471</v>
      </c>
      <c r="H21" s="43">
        <f t="shared" si="0"/>
        <v>-2.3871690542263568E-2</v>
      </c>
      <c r="I21" s="25">
        <v>304708</v>
      </c>
      <c r="J21" s="43">
        <f t="shared" si="0"/>
        <v>0.17437939128122304</v>
      </c>
      <c r="K21" s="25">
        <f t="shared" si="1"/>
        <v>721179</v>
      </c>
      <c r="L21" s="43">
        <f t="shared" si="2"/>
        <v>5.1099007606552282E-2</v>
      </c>
      <c r="M21" s="183"/>
      <c r="N21" s="184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463511</v>
      </c>
      <c r="H22" s="43">
        <f t="shared" si="0"/>
        <v>0.11294904086959234</v>
      </c>
      <c r="I22" s="25">
        <v>343821</v>
      </c>
      <c r="J22" s="43">
        <f t="shared" si="0"/>
        <v>0.12836223532037239</v>
      </c>
      <c r="K22" s="25">
        <f t="shared" si="1"/>
        <v>807332</v>
      </c>
      <c r="L22" s="43">
        <f t="shared" si="2"/>
        <v>0.11946132652226416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554153</v>
      </c>
      <c r="H23" s="43">
        <f t="shared" si="0"/>
        <v>0.19555522954147797</v>
      </c>
      <c r="I23" s="25">
        <v>329527</v>
      </c>
      <c r="J23" s="43">
        <f t="shared" si="0"/>
        <v>-4.1573958542381106E-2</v>
      </c>
      <c r="K23" s="25">
        <f t="shared" si="1"/>
        <v>883680</v>
      </c>
      <c r="L23" s="43">
        <f t="shared" si="2"/>
        <v>9.4568281698235612E-2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581430</v>
      </c>
      <c r="H24" s="43">
        <f t="shared" si="0"/>
        <v>4.9222868052685831E-2</v>
      </c>
      <c r="I24" s="25">
        <v>329064</v>
      </c>
      <c r="J24" s="43">
        <f t="shared" si="0"/>
        <v>-1.405044199716543E-3</v>
      </c>
      <c r="K24" s="25">
        <f t="shared" si="1"/>
        <v>910494</v>
      </c>
      <c r="L24" s="43">
        <f t="shared" si="2"/>
        <v>3.0343563280825547E-2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784884</v>
      </c>
      <c r="H25" s="43">
        <f t="shared" si="0"/>
        <v>0.34992002476652395</v>
      </c>
      <c r="I25" s="25">
        <v>331701</v>
      </c>
      <c r="J25" s="43">
        <f t="shared" si="0"/>
        <v>8.0136386842681873E-3</v>
      </c>
      <c r="K25" s="25">
        <f t="shared" si="1"/>
        <v>1116585</v>
      </c>
      <c r="L25" s="43">
        <f t="shared" si="2"/>
        <v>0.22635075025206097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820814</v>
      </c>
      <c r="H26" s="43">
        <f t="shared" si="0"/>
        <v>4.5777465205049328E-2</v>
      </c>
      <c r="I26" s="25">
        <v>321628</v>
      </c>
      <c r="J26" s="43">
        <f t="shared" si="0"/>
        <v>-3.0367710679195969E-2</v>
      </c>
      <c r="K26" s="25">
        <f t="shared" si="1"/>
        <v>1142442</v>
      </c>
      <c r="L26" s="43">
        <f t="shared" si="2"/>
        <v>2.3157215975496692E-2</v>
      </c>
      <c r="M26" s="45">
        <f>+(K26/K16)^(1/10)-1</f>
        <v>8.3011695535221808E-2</v>
      </c>
      <c r="N26" s="33"/>
      <c r="O26" s="32"/>
    </row>
    <row r="27" spans="2:15" ht="15" customHeight="1" x14ac:dyDescent="0.25">
      <c r="B27" s="31"/>
      <c r="C27" s="182" t="s">
        <v>10</v>
      </c>
      <c r="D27" s="182"/>
      <c r="E27" s="33"/>
      <c r="F27" s="169" t="s">
        <v>11</v>
      </c>
      <c r="G27" s="169"/>
      <c r="H27" s="169"/>
      <c r="I27" s="169"/>
      <c r="J27" s="169"/>
      <c r="K27" s="169"/>
      <c r="L27" s="169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0.59400084330958203</v>
      </c>
      <c r="H28" s="27"/>
      <c r="I28" s="26">
        <f>+I16/K16</f>
        <v>0.40599915669041792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2"/>
      <c r="D29" s="182"/>
      <c r="E29" s="33"/>
      <c r="F29" s="44">
        <v>2012</v>
      </c>
      <c r="G29" s="26">
        <f>+G21/K21</f>
        <v>0.57748631061081923</v>
      </c>
      <c r="H29" s="27"/>
      <c r="I29" s="26">
        <f>+I21/K21</f>
        <v>0.42251368938918077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0.71847323540276009</v>
      </c>
      <c r="H30" s="27"/>
      <c r="I30" s="26">
        <f>+I26/K26</f>
        <v>0.28152676459723996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0" t="s">
        <v>12</v>
      </c>
      <c r="G31" s="170"/>
      <c r="H31" s="170"/>
      <c r="I31" s="170"/>
      <c r="J31" s="170"/>
      <c r="K31" s="170"/>
      <c r="L31" s="170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93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Arequipa con 102,614 arribos en esta región (equivalente al 25.8% de este total), Lima Metropolitana Y Callao con 98,872 arribos (24.9%)  y Cusco con 70,745 arribos (17.8 %). En tanto  Estados Unidos (Usa) es el principal lugar de procedencia de los huespedes del exterior con 40,938  arribos (equivalente al 12.7 % de los arribos del exterior), le sigue Francia  con  38,402  arribos (11.9 %) y Otro Pais De Europa con 28,760 (8.9 %) entre las principales.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32"/>
    </row>
    <row r="37" spans="2:15" x14ac:dyDescent="0.25">
      <c r="B37" s="3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32"/>
    </row>
    <row r="38" spans="2:15" x14ac:dyDescent="0.25">
      <c r="B38" s="3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4" t="s">
        <v>25</v>
      </c>
      <c r="E40" s="174"/>
      <c r="F40" s="174"/>
      <c r="G40" s="174"/>
      <c r="H40" s="174"/>
      <c r="I40" s="33"/>
      <c r="J40" s="163" t="s">
        <v>43</v>
      </c>
      <c r="K40" s="163"/>
      <c r="L40" s="163"/>
      <c r="M40" s="163"/>
      <c r="N40" s="33"/>
      <c r="O40" s="32"/>
    </row>
    <row r="41" spans="2:15" x14ac:dyDescent="0.25">
      <c r="B41" s="31"/>
      <c r="C41" s="28"/>
      <c r="D41" s="174"/>
      <c r="E41" s="174"/>
      <c r="F41" s="174"/>
      <c r="G41" s="174"/>
      <c r="H41" s="174"/>
      <c r="I41" s="33"/>
      <c r="J41" s="163"/>
      <c r="K41" s="163"/>
      <c r="L41" s="163"/>
      <c r="M41" s="163"/>
      <c r="N41" s="33"/>
      <c r="O41" s="32"/>
    </row>
    <row r="42" spans="2:15" x14ac:dyDescent="0.25">
      <c r="B42" s="31"/>
      <c r="C42" s="148">
        <f>+G26-E54</f>
        <v>0</v>
      </c>
      <c r="D42" s="20" t="s">
        <v>3</v>
      </c>
      <c r="E42" s="20" t="s">
        <v>13</v>
      </c>
      <c r="F42" s="20" t="s">
        <v>14</v>
      </c>
      <c r="G42" s="20" t="s">
        <v>15</v>
      </c>
      <c r="H42" s="20" t="s">
        <v>29</v>
      </c>
      <c r="I42" s="148">
        <f>+I26-K54</f>
        <v>0</v>
      </c>
      <c r="J42" s="20" t="s">
        <v>16</v>
      </c>
      <c r="K42" s="20" t="s">
        <v>13</v>
      </c>
      <c r="L42" s="20" t="s">
        <v>15</v>
      </c>
      <c r="M42" s="20" t="s">
        <v>29</v>
      </c>
      <c r="N42" s="33"/>
      <c r="O42" s="32"/>
    </row>
    <row r="43" spans="2:15" x14ac:dyDescent="0.25">
      <c r="B43" s="31"/>
      <c r="C43" s="28"/>
      <c r="D43" s="22" t="s">
        <v>106</v>
      </c>
      <c r="E43" s="47">
        <v>102614</v>
      </c>
      <c r="F43" s="50">
        <f t="shared" ref="F43:F51" si="3">+E43/E$51</f>
        <v>0.25849438745692349</v>
      </c>
      <c r="G43" s="50">
        <f t="shared" ref="G43:G50" si="4">+E43/E$54</f>
        <v>0.1250149242093824</v>
      </c>
      <c r="H43" s="52">
        <v>1.2575000000000001</v>
      </c>
      <c r="I43" s="33"/>
      <c r="J43" s="22" t="s">
        <v>31</v>
      </c>
      <c r="K43" s="47">
        <v>40938</v>
      </c>
      <c r="L43" s="50">
        <f t="shared" ref="L43:L54" si="5">+K43/K$54</f>
        <v>0.12728369420572835</v>
      </c>
      <c r="M43" s="52">
        <v>1.7833333333333332</v>
      </c>
      <c r="N43" s="33"/>
      <c r="O43" s="32"/>
    </row>
    <row r="44" spans="2:15" x14ac:dyDescent="0.25">
      <c r="B44" s="31"/>
      <c r="C44" s="28"/>
      <c r="D44" s="22" t="s">
        <v>23</v>
      </c>
      <c r="E44" s="47">
        <v>98872</v>
      </c>
      <c r="F44" s="50">
        <f t="shared" si="3"/>
        <v>0.2490679349468975</v>
      </c>
      <c r="G44" s="50">
        <f t="shared" si="4"/>
        <v>0.12045603510661368</v>
      </c>
      <c r="H44" s="52">
        <v>1.530833333333333</v>
      </c>
      <c r="I44" s="33"/>
      <c r="J44" s="22" t="s">
        <v>17</v>
      </c>
      <c r="K44" s="47">
        <v>38402</v>
      </c>
      <c r="L44" s="50">
        <f t="shared" si="5"/>
        <v>0.11939880856144365</v>
      </c>
      <c r="M44" s="52">
        <v>1.3975</v>
      </c>
      <c r="N44" s="33"/>
      <c r="O44" s="32"/>
    </row>
    <row r="45" spans="2:15" x14ac:dyDescent="0.25">
      <c r="B45" s="31"/>
      <c r="C45" s="28"/>
      <c r="D45" s="22" t="s">
        <v>104</v>
      </c>
      <c r="E45" s="47">
        <v>70745</v>
      </c>
      <c r="F45" s="50">
        <f t="shared" si="3"/>
        <v>0.17821335724793938</v>
      </c>
      <c r="G45" s="50">
        <f t="shared" si="4"/>
        <v>8.6188832061831311E-2</v>
      </c>
      <c r="H45" s="52">
        <v>1.1891666666666667</v>
      </c>
      <c r="I45" s="33"/>
      <c r="J45" s="22" t="s">
        <v>122</v>
      </c>
      <c r="K45" s="47">
        <v>28760</v>
      </c>
      <c r="L45" s="50">
        <f t="shared" si="5"/>
        <v>8.9420075366572566E-2</v>
      </c>
      <c r="M45" s="52">
        <v>1.5566666666666666</v>
      </c>
      <c r="N45" s="33"/>
      <c r="O45" s="32"/>
    </row>
    <row r="46" spans="2:15" x14ac:dyDescent="0.25">
      <c r="B46" s="31"/>
      <c r="C46" s="28"/>
      <c r="D46" s="22" t="s">
        <v>119</v>
      </c>
      <c r="E46" s="47">
        <v>28063</v>
      </c>
      <c r="F46" s="50">
        <f t="shared" si="3"/>
        <v>7.0693355635718755E-2</v>
      </c>
      <c r="G46" s="50">
        <f t="shared" si="4"/>
        <v>3.4189231665151913E-2</v>
      </c>
      <c r="H46" s="52">
        <v>1.1383333333333334</v>
      </c>
      <c r="I46" s="33"/>
      <c r="J46" s="22" t="s">
        <v>18</v>
      </c>
      <c r="K46" s="47">
        <v>20920</v>
      </c>
      <c r="L46" s="50">
        <f t="shared" si="5"/>
        <v>6.504408820127601E-2</v>
      </c>
      <c r="M46" s="52">
        <v>1.4716666666666667</v>
      </c>
      <c r="N46" s="33"/>
      <c r="O46" s="32"/>
    </row>
    <row r="47" spans="2:15" x14ac:dyDescent="0.25">
      <c r="B47" s="31"/>
      <c r="C47" s="28"/>
      <c r="D47" s="22" t="s">
        <v>24</v>
      </c>
      <c r="E47" s="47">
        <v>26160</v>
      </c>
      <c r="F47" s="50">
        <f t="shared" si="3"/>
        <v>6.589951834908607E-2</v>
      </c>
      <c r="G47" s="50">
        <f t="shared" si="4"/>
        <v>3.1870801423952322E-2</v>
      </c>
      <c r="H47" s="52">
        <v>1.3658333333333335</v>
      </c>
      <c r="I47" s="33"/>
      <c r="J47" s="22" t="s">
        <v>33</v>
      </c>
      <c r="K47" s="47">
        <v>18391</v>
      </c>
      <c r="L47" s="50">
        <f t="shared" si="5"/>
        <v>5.7180966831246037E-2</v>
      </c>
      <c r="M47" s="52">
        <v>1.6308333333333334</v>
      </c>
      <c r="N47" s="33"/>
      <c r="O47" s="32"/>
    </row>
    <row r="48" spans="2:15" x14ac:dyDescent="0.25">
      <c r="B48" s="31"/>
      <c r="C48" s="28"/>
      <c r="D48" s="22" t="s">
        <v>118</v>
      </c>
      <c r="E48" s="47">
        <v>16428</v>
      </c>
      <c r="F48" s="50">
        <f t="shared" si="3"/>
        <v>4.1383688357751761E-2</v>
      </c>
      <c r="G48" s="50">
        <f t="shared" si="4"/>
        <v>2.0014278508894829E-2</v>
      </c>
      <c r="H48" s="52">
        <v>1.1674999999999998</v>
      </c>
      <c r="I48" s="33"/>
      <c r="J48" s="22" t="s">
        <v>32</v>
      </c>
      <c r="K48" s="47">
        <v>16529</v>
      </c>
      <c r="L48" s="50">
        <f t="shared" si="5"/>
        <v>5.1391669879488101E-2</v>
      </c>
      <c r="M48" s="52">
        <v>1.5916666666666668</v>
      </c>
      <c r="N48" s="33"/>
      <c r="O48" s="32"/>
    </row>
    <row r="49" spans="2:15" x14ac:dyDescent="0.25">
      <c r="B49" s="31"/>
      <c r="C49" s="28"/>
      <c r="D49" s="22" t="s">
        <v>127</v>
      </c>
      <c r="E49" s="47">
        <v>7945</v>
      </c>
      <c r="F49" s="50">
        <f t="shared" si="3"/>
        <v>2.001420769432297E-2</v>
      </c>
      <c r="G49" s="50">
        <f t="shared" si="4"/>
        <v>9.6794157994381184E-3</v>
      </c>
      <c r="H49" s="52">
        <v>1.1083333333333332</v>
      </c>
      <c r="I49" s="33"/>
      <c r="J49" s="22" t="s">
        <v>103</v>
      </c>
      <c r="K49" s="47">
        <v>15018</v>
      </c>
      <c r="L49" s="50">
        <f>+K49/K$54</f>
        <v>4.6693695822503017E-2</v>
      </c>
      <c r="M49" s="52">
        <v>1.5474999999999997</v>
      </c>
      <c r="N49" s="33"/>
      <c r="O49" s="32"/>
    </row>
    <row r="50" spans="2:15" x14ac:dyDescent="0.25">
      <c r="B50" s="31"/>
      <c r="C50" s="28"/>
      <c r="D50" s="22" t="s">
        <v>2</v>
      </c>
      <c r="E50" s="47">
        <f>46098+43</f>
        <v>46141</v>
      </c>
      <c r="F50" s="50">
        <f t="shared" si="3"/>
        <v>0.11623355031136011</v>
      </c>
      <c r="G50" s="50">
        <f t="shared" si="4"/>
        <v>5.6213709805144646E-2</v>
      </c>
      <c r="H50" s="52">
        <v>1.3229901960784316</v>
      </c>
      <c r="I50" s="33"/>
      <c r="J50" s="22" t="s">
        <v>22</v>
      </c>
      <c r="K50" s="47">
        <v>14653</v>
      </c>
      <c r="L50" s="50">
        <f>+K50/K$54</f>
        <v>4.5558844379220712E-2</v>
      </c>
      <c r="M50" s="52">
        <v>1.4733333333333329</v>
      </c>
      <c r="N50" s="33"/>
      <c r="O50" s="32"/>
    </row>
    <row r="51" spans="2:15" x14ac:dyDescent="0.25">
      <c r="B51" s="31"/>
      <c r="C51" s="28"/>
      <c r="D51" s="48" t="s">
        <v>26</v>
      </c>
      <c r="E51" s="49">
        <f>SUM(E43:E50)</f>
        <v>396968</v>
      </c>
      <c r="F51" s="51">
        <f t="shared" si="3"/>
        <v>1</v>
      </c>
      <c r="G51" s="50"/>
      <c r="H51" s="28"/>
      <c r="I51" s="33"/>
      <c r="J51" s="22" t="s">
        <v>19</v>
      </c>
      <c r="K51" s="47">
        <v>13999</v>
      </c>
      <c r="L51" s="50">
        <f t="shared" si="5"/>
        <v>4.3525439327421742E-2</v>
      </c>
      <c r="M51" s="52">
        <v>1.6166666666666665</v>
      </c>
      <c r="N51" s="33"/>
      <c r="O51" s="32"/>
    </row>
    <row r="52" spans="2:15" x14ac:dyDescent="0.25">
      <c r="B52" s="31"/>
      <c r="C52" s="28"/>
      <c r="D52" s="53" t="s">
        <v>27</v>
      </c>
      <c r="E52" s="39"/>
      <c r="F52" s="22"/>
      <c r="G52" s="50"/>
      <c r="H52" s="28"/>
      <c r="I52" s="33"/>
      <c r="J52" s="22" t="s">
        <v>34</v>
      </c>
      <c r="K52" s="47">
        <v>13811</v>
      </c>
      <c r="L52" s="50">
        <f t="shared" si="5"/>
        <v>4.2940913104580446E-2</v>
      </c>
      <c r="M52" s="52">
        <v>1.4666666666666668</v>
      </c>
      <c r="N52" s="33"/>
      <c r="O52" s="32"/>
    </row>
    <row r="53" spans="2:15" x14ac:dyDescent="0.25">
      <c r="B53" s="31"/>
      <c r="C53" s="28"/>
      <c r="D53" s="22" t="s">
        <v>105</v>
      </c>
      <c r="E53" s="47">
        <v>423846</v>
      </c>
      <c r="F53" s="22"/>
      <c r="G53" s="50">
        <f>+E53/E$54</f>
        <v>0.51637277141959081</v>
      </c>
      <c r="H53" s="52">
        <v>1.0891666666666666</v>
      </c>
      <c r="I53" s="33"/>
      <c r="J53" s="22" t="s">
        <v>2</v>
      </c>
      <c r="K53" s="47">
        <f>100124+83</f>
        <v>100207</v>
      </c>
      <c r="L53" s="50">
        <f t="shared" si="5"/>
        <v>0.31156180432051933</v>
      </c>
      <c r="M53" s="52">
        <v>1.4395128558310375</v>
      </c>
      <c r="N53" s="33"/>
      <c r="O53" s="32"/>
    </row>
    <row r="54" spans="2:15" x14ac:dyDescent="0.25">
      <c r="B54" s="31"/>
      <c r="C54" s="28"/>
      <c r="D54" s="48" t="s">
        <v>8</v>
      </c>
      <c r="E54" s="49">
        <f>+E53+E51</f>
        <v>820814</v>
      </c>
      <c r="F54" s="48"/>
      <c r="G54" s="51">
        <f>+E54/E$54</f>
        <v>1</v>
      </c>
      <c r="H54" s="97">
        <v>1.2935000000000005</v>
      </c>
      <c r="I54" s="33"/>
      <c r="J54" s="48" t="s">
        <v>8</v>
      </c>
      <c r="K54" s="49">
        <f>SUM(K43:K53)</f>
        <v>321628</v>
      </c>
      <c r="L54" s="51">
        <f t="shared" si="5"/>
        <v>1</v>
      </c>
      <c r="M54" s="97">
        <v>1.4790486257928124</v>
      </c>
      <c r="N54" s="33"/>
      <c r="O54" s="32"/>
    </row>
    <row r="55" spans="2:15" x14ac:dyDescent="0.25">
      <c r="B55" s="31"/>
      <c r="C55" s="28"/>
      <c r="D55" s="53" t="s">
        <v>28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6" t="s">
        <v>30</v>
      </c>
      <c r="E56" s="176"/>
      <c r="F56" s="176"/>
      <c r="G56" s="176"/>
      <c r="H56" s="176"/>
      <c r="I56" s="176"/>
      <c r="J56" s="176"/>
      <c r="K56" s="176"/>
      <c r="L56" s="176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62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4" t="s">
        <v>57</v>
      </c>
      <c r="F62" s="174"/>
      <c r="G62" s="174"/>
      <c r="H62" s="174"/>
      <c r="I62" s="174"/>
      <c r="J62" s="174"/>
      <c r="K62" s="174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58</v>
      </c>
      <c r="F63" s="20" t="s">
        <v>49</v>
      </c>
      <c r="G63" s="20" t="s">
        <v>52</v>
      </c>
      <c r="H63" s="20" t="s">
        <v>50</v>
      </c>
      <c r="I63" s="20" t="s">
        <v>52</v>
      </c>
      <c r="J63" s="65" t="s">
        <v>51</v>
      </c>
      <c r="K63" s="20" t="s">
        <v>52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56</v>
      </c>
      <c r="F64" s="66">
        <f>SUM(F65:F70)</f>
        <v>109</v>
      </c>
      <c r="G64" s="72">
        <f>+F64/F72</f>
        <v>0.14342105263157895</v>
      </c>
      <c r="H64" s="66">
        <f>SUM(H65:H70)</f>
        <v>2770</v>
      </c>
      <c r="I64" s="72">
        <f>+H64/H72</f>
        <v>0.33559486309668041</v>
      </c>
      <c r="J64" s="66">
        <f>SUM(J65:J70)</f>
        <v>5113</v>
      </c>
      <c r="K64" s="72">
        <f>+J64/J72</f>
        <v>0.34563644967214224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44</v>
      </c>
      <c r="F65" s="47">
        <v>21</v>
      </c>
      <c r="G65" s="68">
        <f t="shared" ref="G65:G70" si="6">+F65/F$64</f>
        <v>0.19266055045871561</v>
      </c>
      <c r="H65" s="47">
        <v>378</v>
      </c>
      <c r="I65" s="68">
        <f t="shared" ref="I65:I70" si="7">+H65/H$64</f>
        <v>0.13646209386281588</v>
      </c>
      <c r="J65" s="47">
        <v>635</v>
      </c>
      <c r="K65" s="68">
        <f t="shared" ref="K65:K70" si="8">+J65/J$64</f>
        <v>0.12419323293565422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45</v>
      </c>
      <c r="F66" s="47">
        <v>51</v>
      </c>
      <c r="G66" s="63">
        <f t="shared" si="6"/>
        <v>0.46788990825688076</v>
      </c>
      <c r="H66" s="47">
        <v>945</v>
      </c>
      <c r="I66" s="63">
        <f t="shared" si="7"/>
        <v>0.34115523465703973</v>
      </c>
      <c r="J66" s="47">
        <v>1716</v>
      </c>
      <c r="K66" s="63">
        <f t="shared" si="8"/>
        <v>0.33561509876784668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46</v>
      </c>
      <c r="F67" s="47">
        <v>28</v>
      </c>
      <c r="G67" s="63">
        <f t="shared" si="6"/>
        <v>0.25688073394495414</v>
      </c>
      <c r="H67" s="47">
        <v>871</v>
      </c>
      <c r="I67" s="63">
        <f t="shared" si="7"/>
        <v>0.31444043321299642</v>
      </c>
      <c r="J67" s="47">
        <v>1648</v>
      </c>
      <c r="K67" s="63">
        <f t="shared" si="8"/>
        <v>0.32231566594954036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47</v>
      </c>
      <c r="F68" s="47">
        <v>7</v>
      </c>
      <c r="G68" s="63">
        <f t="shared" si="6"/>
        <v>6.4220183486238536E-2</v>
      </c>
      <c r="H68" s="47">
        <v>440</v>
      </c>
      <c r="I68" s="63">
        <f t="shared" si="7"/>
        <v>0.1588447653429603</v>
      </c>
      <c r="J68" s="47">
        <v>848</v>
      </c>
      <c r="K68" s="63">
        <f t="shared" si="8"/>
        <v>0.16585175044005476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48</v>
      </c>
      <c r="F69" s="47">
        <v>1</v>
      </c>
      <c r="G69" s="63">
        <f t="shared" si="6"/>
        <v>9.1743119266055051E-3</v>
      </c>
      <c r="H69" s="47">
        <v>123</v>
      </c>
      <c r="I69" s="63">
        <f t="shared" si="7"/>
        <v>4.4404332129963899E-2</v>
      </c>
      <c r="J69" s="47">
        <v>231</v>
      </c>
      <c r="K69" s="63">
        <f t="shared" si="8"/>
        <v>4.5178955603363977E-2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59</v>
      </c>
      <c r="F70" s="47">
        <v>1</v>
      </c>
      <c r="G70" s="63">
        <f t="shared" si="6"/>
        <v>9.1743119266055051E-3</v>
      </c>
      <c r="H70" s="47">
        <v>13</v>
      </c>
      <c r="I70" s="63">
        <f t="shared" si="7"/>
        <v>4.6931407942238266E-3</v>
      </c>
      <c r="J70" s="47">
        <v>35</v>
      </c>
      <c r="K70" s="63">
        <f t="shared" si="8"/>
        <v>6.8452963035399959E-3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54</v>
      </c>
      <c r="F71" s="70">
        <v>651</v>
      </c>
      <c r="G71" s="73">
        <f>+F71/F72</f>
        <v>0.85657894736842111</v>
      </c>
      <c r="H71" s="70">
        <v>5484</v>
      </c>
      <c r="I71" s="73">
        <f>+H71/H72</f>
        <v>0.66440513690331959</v>
      </c>
      <c r="J71" s="70">
        <v>9680</v>
      </c>
      <c r="K71" s="73">
        <f>+J71/J72</f>
        <v>0.65436355032785776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55</v>
      </c>
      <c r="F72" s="66">
        <f>+F71+F64</f>
        <v>760</v>
      </c>
      <c r="G72" s="67"/>
      <c r="H72" s="66">
        <f>+H71+H64</f>
        <v>8254</v>
      </c>
      <c r="I72" s="67"/>
      <c r="J72" s="66">
        <f>+J71+J64</f>
        <v>14793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81" t="s">
        <v>61</v>
      </c>
      <c r="F73" s="181"/>
      <c r="G73" s="181"/>
      <c r="H73" s="181"/>
      <c r="I73" s="181"/>
      <c r="J73" s="181"/>
      <c r="K73" s="181"/>
      <c r="L73" s="28"/>
      <c r="M73" s="28"/>
      <c r="N73" s="33"/>
      <c r="O73" s="32"/>
    </row>
    <row r="74" spans="2:15" x14ac:dyDescent="0.25">
      <c r="B74" s="31"/>
      <c r="C74" s="28"/>
      <c r="D74" s="28"/>
      <c r="E74" s="181"/>
      <c r="F74" s="181"/>
      <c r="G74" s="181"/>
      <c r="H74" s="181"/>
      <c r="I74" s="181"/>
      <c r="J74" s="181"/>
      <c r="K74" s="181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60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53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B1:O2"/>
    <mergeCell ref="C7:N8"/>
    <mergeCell ref="F10:L10"/>
    <mergeCell ref="M18:N22"/>
    <mergeCell ref="C27:D30"/>
    <mergeCell ref="F27:L27"/>
    <mergeCell ref="E73:K74"/>
    <mergeCell ref="F31:L31"/>
    <mergeCell ref="C36:N38"/>
    <mergeCell ref="D40:H41"/>
    <mergeCell ref="J40:M41"/>
    <mergeCell ref="D56:L56"/>
    <mergeCell ref="E62:K6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6" t="s">
        <v>160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5" ht="15" customHeight="1" x14ac:dyDescent="0.2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x14ac:dyDescent="0.25">
      <c r="B3" s="8" t="str">
        <f>+B6</f>
        <v>1. Arribo de vivistantes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vivistantes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91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5" customHeight="1" x14ac:dyDescent="0.25">
      <c r="B7" s="31"/>
      <c r="C7" s="159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304,079.0 arribos de turistas nacionales y extranjeros, mientras que el 2017 los  arribos de turistas extranjeros y nacionales sumaron 706,918.0, representando un  crecimiento promedio anual de 8.8%   en el periodo 2006 – 2016.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32"/>
    </row>
    <row r="8" spans="2:15" x14ac:dyDescent="0.25">
      <c r="B8" s="31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68" t="s">
        <v>92</v>
      </c>
      <c r="G10" s="168"/>
      <c r="H10" s="168"/>
      <c r="I10" s="168"/>
      <c r="J10" s="168"/>
      <c r="K10" s="168"/>
      <c r="L10" s="168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4</v>
      </c>
      <c r="G11" s="19" t="s">
        <v>5</v>
      </c>
      <c r="H11" s="18" t="s">
        <v>6</v>
      </c>
      <c r="I11" s="19" t="s">
        <v>7</v>
      </c>
      <c r="J11" s="18" t="s">
        <v>6</v>
      </c>
      <c r="K11" s="18" t="s">
        <v>8</v>
      </c>
      <c r="L11" s="18" t="s">
        <v>6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192350</v>
      </c>
      <c r="H12" s="42"/>
      <c r="I12" s="25">
        <v>24952</v>
      </c>
      <c r="J12" s="42"/>
      <c r="K12" s="25">
        <f>+I12+G12</f>
        <v>217302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189005</v>
      </c>
      <c r="H13" s="43">
        <f>+G13/G12-1</f>
        <v>-1.7390174161684424E-2</v>
      </c>
      <c r="I13" s="25">
        <v>31881</v>
      </c>
      <c r="J13" s="43">
        <f>+I13/I12-1</f>
        <v>0.27769317088810519</v>
      </c>
      <c r="K13" s="25">
        <f>+I13+G13</f>
        <v>220886</v>
      </c>
      <c r="L13" s="43">
        <f>+K13/K12-1</f>
        <v>1.6493175396452786E-2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203850</v>
      </c>
      <c r="H14" s="43">
        <f t="shared" ref="H14:J26" si="0">+G14/G13-1</f>
        <v>7.8542895690590253E-2</v>
      </c>
      <c r="I14" s="25">
        <v>34512</v>
      </c>
      <c r="J14" s="43">
        <f t="shared" si="0"/>
        <v>8.2525642232050389E-2</v>
      </c>
      <c r="K14" s="25">
        <f t="shared" ref="K14:K26" si="1">+I14+G14</f>
        <v>238362</v>
      </c>
      <c r="L14" s="43">
        <f t="shared" ref="L14:L26" si="2">+K14/K13-1</f>
        <v>7.9117734940195472E-2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217473</v>
      </c>
      <c r="H15" s="43">
        <f t="shared" si="0"/>
        <v>6.6828550404709253E-2</v>
      </c>
      <c r="I15" s="25">
        <v>51344</v>
      </c>
      <c r="J15" s="43">
        <f t="shared" si="0"/>
        <v>0.48771441817338901</v>
      </c>
      <c r="K15" s="25">
        <f t="shared" si="1"/>
        <v>268817</v>
      </c>
      <c r="L15" s="43">
        <f t="shared" si="2"/>
        <v>0.12776784890209014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241656</v>
      </c>
      <c r="H16" s="43">
        <f t="shared" si="0"/>
        <v>0.11120001103585264</v>
      </c>
      <c r="I16" s="25">
        <v>62423</v>
      </c>
      <c r="J16" s="43">
        <f t="shared" si="0"/>
        <v>0.2157798379557494</v>
      </c>
      <c r="K16" s="25">
        <f t="shared" si="1"/>
        <v>304079</v>
      </c>
      <c r="L16" s="43">
        <f t="shared" si="2"/>
        <v>0.13117473969280224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259766</v>
      </c>
      <c r="H17" s="43">
        <f t="shared" si="0"/>
        <v>7.4941238785712017E-2</v>
      </c>
      <c r="I17" s="25">
        <v>69268</v>
      </c>
      <c r="J17" s="43">
        <f t="shared" si="0"/>
        <v>0.10965509507713511</v>
      </c>
      <c r="K17" s="25">
        <f t="shared" si="1"/>
        <v>329034</v>
      </c>
      <c r="L17" s="43">
        <f t="shared" si="2"/>
        <v>8.2067489040676955E-2</v>
      </c>
      <c r="M17" s="33"/>
      <c r="N17" s="33"/>
      <c r="O17" s="32"/>
    </row>
    <row r="18" spans="2:15" ht="15" customHeight="1" x14ac:dyDescent="0.25">
      <c r="B18" s="31"/>
      <c r="C18" s="33"/>
      <c r="D18" s="33"/>
      <c r="E18" s="33"/>
      <c r="F18" s="41">
        <v>2009</v>
      </c>
      <c r="G18" s="25">
        <v>269899</v>
      </c>
      <c r="H18" s="43">
        <f t="shared" si="0"/>
        <v>3.9008184288936931E-2</v>
      </c>
      <c r="I18" s="25">
        <v>60378</v>
      </c>
      <c r="J18" s="43">
        <f t="shared" si="0"/>
        <v>-0.1283420915863025</v>
      </c>
      <c r="K18" s="25">
        <f t="shared" si="1"/>
        <v>330277</v>
      </c>
      <c r="L18" s="43">
        <f t="shared" si="2"/>
        <v>3.7777250983181965E-3</v>
      </c>
      <c r="M18" s="183" t="s">
        <v>9</v>
      </c>
      <c r="N18" s="184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280521</v>
      </c>
      <c r="H19" s="43">
        <f t="shared" si="0"/>
        <v>3.9355462598972268E-2</v>
      </c>
      <c r="I19" s="25">
        <v>86414</v>
      </c>
      <c r="J19" s="43">
        <f t="shared" si="0"/>
        <v>0.43121666832289907</v>
      </c>
      <c r="K19" s="25">
        <f t="shared" si="1"/>
        <v>366935</v>
      </c>
      <c r="L19" s="43">
        <f t="shared" si="2"/>
        <v>0.11099168273903426</v>
      </c>
      <c r="M19" s="183"/>
      <c r="N19" s="184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292278</v>
      </c>
      <c r="H20" s="43">
        <f t="shared" si="0"/>
        <v>4.1911300758231906E-2</v>
      </c>
      <c r="I20" s="25">
        <v>112716</v>
      </c>
      <c r="J20" s="43">
        <f t="shared" si="0"/>
        <v>0.30437197676302441</v>
      </c>
      <c r="K20" s="25">
        <f t="shared" si="1"/>
        <v>404994</v>
      </c>
      <c r="L20" s="43">
        <f t="shared" si="2"/>
        <v>0.10372136754466044</v>
      </c>
      <c r="M20" s="183"/>
      <c r="N20" s="184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339286</v>
      </c>
      <c r="H21" s="43">
        <f t="shared" si="0"/>
        <v>0.16083317937032549</v>
      </c>
      <c r="I21" s="25">
        <v>130897</v>
      </c>
      <c r="J21" s="43">
        <f t="shared" si="0"/>
        <v>0.16129919443557261</v>
      </c>
      <c r="K21" s="25">
        <f t="shared" si="1"/>
        <v>470183</v>
      </c>
      <c r="L21" s="43">
        <f t="shared" si="2"/>
        <v>0.16096287846239687</v>
      </c>
      <c r="M21" s="183"/>
      <c r="N21" s="184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377633</v>
      </c>
      <c r="H22" s="43">
        <f t="shared" si="0"/>
        <v>0.11302264166514386</v>
      </c>
      <c r="I22" s="25">
        <v>167011</v>
      </c>
      <c r="J22" s="43">
        <f t="shared" si="0"/>
        <v>0.2758963154235774</v>
      </c>
      <c r="K22" s="25">
        <f t="shared" si="1"/>
        <v>544644</v>
      </c>
      <c r="L22" s="43">
        <f t="shared" si="2"/>
        <v>0.15836599791995876</v>
      </c>
      <c r="M22" s="183"/>
      <c r="N22" s="184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432880</v>
      </c>
      <c r="H23" s="43">
        <f t="shared" si="0"/>
        <v>0.14629812542865683</v>
      </c>
      <c r="I23" s="25">
        <v>164508</v>
      </c>
      <c r="J23" s="43">
        <f t="shared" si="0"/>
        <v>-1.4987036782008412E-2</v>
      </c>
      <c r="K23" s="25">
        <f t="shared" si="1"/>
        <v>597388</v>
      </c>
      <c r="L23" s="43">
        <f t="shared" si="2"/>
        <v>9.6841239415104141E-2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465462</v>
      </c>
      <c r="H24" s="43">
        <f t="shared" si="0"/>
        <v>7.5267972648308978E-2</v>
      </c>
      <c r="I24" s="25">
        <v>201679</v>
      </c>
      <c r="J24" s="43">
        <f t="shared" si="0"/>
        <v>0.22595253726262543</v>
      </c>
      <c r="K24" s="25">
        <f t="shared" si="1"/>
        <v>667141</v>
      </c>
      <c r="L24" s="43">
        <f t="shared" si="2"/>
        <v>0.11676330960782599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474742</v>
      </c>
      <c r="H25" s="43">
        <f t="shared" si="0"/>
        <v>1.9937180693590406E-2</v>
      </c>
      <c r="I25" s="25">
        <v>216499</v>
      </c>
      <c r="J25" s="43">
        <f t="shared" si="0"/>
        <v>7.3483109297447946E-2</v>
      </c>
      <c r="K25" s="25">
        <f t="shared" si="1"/>
        <v>691241</v>
      </c>
      <c r="L25" s="43">
        <f t="shared" si="2"/>
        <v>3.6124297562284413E-2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423909</v>
      </c>
      <c r="H26" s="43">
        <f t="shared" si="0"/>
        <v>-0.10707500073724252</v>
      </c>
      <c r="I26" s="25">
        <v>283009</v>
      </c>
      <c r="J26" s="43">
        <f t="shared" si="0"/>
        <v>0.30720696169497308</v>
      </c>
      <c r="K26" s="25">
        <f t="shared" si="1"/>
        <v>706918</v>
      </c>
      <c r="L26" s="43">
        <f t="shared" si="2"/>
        <v>2.2679499624588262E-2</v>
      </c>
      <c r="M26" s="45">
        <f>+(K26/K16)^(1/10)-1</f>
        <v>8.8023463597330487E-2</v>
      </c>
      <c r="N26" s="33"/>
      <c r="O26" s="32"/>
    </row>
    <row r="27" spans="2:15" ht="15" customHeight="1" x14ac:dyDescent="0.25">
      <c r="B27" s="31"/>
      <c r="C27" s="182" t="s">
        <v>10</v>
      </c>
      <c r="D27" s="182"/>
      <c r="E27" s="33"/>
      <c r="F27" s="169" t="s">
        <v>11</v>
      </c>
      <c r="G27" s="169"/>
      <c r="H27" s="169"/>
      <c r="I27" s="169"/>
      <c r="J27" s="169"/>
      <c r="K27" s="169"/>
      <c r="L27" s="169"/>
      <c r="M27" s="33"/>
      <c r="N27" s="33"/>
      <c r="O27" s="32"/>
    </row>
    <row r="28" spans="2:15" x14ac:dyDescent="0.25">
      <c r="B28" s="31"/>
      <c r="C28" s="182"/>
      <c r="D28" s="182"/>
      <c r="E28" s="33"/>
      <c r="F28" s="44">
        <v>2007</v>
      </c>
      <c r="G28" s="26">
        <f>+G16/K16</f>
        <v>0.79471453142111093</v>
      </c>
      <c r="H28" s="27"/>
      <c r="I28" s="26">
        <f>+I16/K16</f>
        <v>0.20528546857888905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82"/>
      <c r="D29" s="182"/>
      <c r="E29" s="33"/>
      <c r="F29" s="44">
        <v>2012</v>
      </c>
      <c r="G29" s="26">
        <f>+G21/K21</f>
        <v>0.72160414136623396</v>
      </c>
      <c r="H29" s="27"/>
      <c r="I29" s="26">
        <f>+I21/K21</f>
        <v>0.27839585863376598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82"/>
      <c r="D30" s="182"/>
      <c r="E30" s="33"/>
      <c r="F30" s="44">
        <v>2017</v>
      </c>
      <c r="G30" s="26">
        <f>+G26/K26</f>
        <v>0.59965795184165627</v>
      </c>
      <c r="H30" s="27"/>
      <c r="I30" s="26">
        <f>+I26/K26</f>
        <v>0.40034204815834368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70" t="s">
        <v>12</v>
      </c>
      <c r="G31" s="170"/>
      <c r="H31" s="170"/>
      <c r="I31" s="170"/>
      <c r="J31" s="170"/>
      <c r="K31" s="170"/>
      <c r="L31" s="170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93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59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100,972 arribos en esta región (equivalente al 34.6% de este total), Arequipa con 67,916 arribos (23.3%)  y Puno con 44,539 arribos (15.3 %). En tanto  Chile es el principal lugar de procedencia de los huespedes del exterior con 262,059  arribos (equivalente al 92.6 % de los arribos del exterior), le sigue Colombia  con  3,640  arribos (1.3 %) y Bolivia con 2,772 (1.0 %) entre las principales.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32"/>
    </row>
    <row r="37" spans="2:15" x14ac:dyDescent="0.25">
      <c r="B37" s="3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32"/>
    </row>
    <row r="38" spans="2:15" x14ac:dyDescent="0.25">
      <c r="B38" s="3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74" t="s">
        <v>25</v>
      </c>
      <c r="E40" s="174"/>
      <c r="F40" s="174"/>
      <c r="G40" s="174"/>
      <c r="H40" s="174"/>
      <c r="I40" s="33"/>
      <c r="J40" s="163" t="s">
        <v>43</v>
      </c>
      <c r="K40" s="163"/>
      <c r="L40" s="163"/>
      <c r="M40" s="163"/>
      <c r="N40" s="33"/>
      <c r="O40" s="32"/>
    </row>
    <row r="41" spans="2:15" x14ac:dyDescent="0.25">
      <c r="B41" s="31"/>
      <c r="C41" s="28"/>
      <c r="D41" s="174"/>
      <c r="E41" s="174"/>
      <c r="F41" s="174"/>
      <c r="G41" s="174"/>
      <c r="H41" s="174"/>
      <c r="I41" s="33"/>
      <c r="J41" s="163"/>
      <c r="K41" s="163"/>
      <c r="L41" s="163"/>
      <c r="M41" s="163"/>
      <c r="N41" s="33"/>
      <c r="O41" s="32"/>
    </row>
    <row r="42" spans="2:15" x14ac:dyDescent="0.25">
      <c r="B42" s="31"/>
      <c r="C42" s="148">
        <f>+G26-E54</f>
        <v>0</v>
      </c>
      <c r="D42" s="20" t="s">
        <v>3</v>
      </c>
      <c r="E42" s="20" t="s">
        <v>13</v>
      </c>
      <c r="F42" s="20" t="s">
        <v>14</v>
      </c>
      <c r="G42" s="20" t="s">
        <v>15</v>
      </c>
      <c r="H42" s="20" t="s">
        <v>29</v>
      </c>
      <c r="I42" s="148">
        <f>+I26-K54</f>
        <v>0</v>
      </c>
      <c r="J42" s="20" t="s">
        <v>16</v>
      </c>
      <c r="K42" s="20" t="s">
        <v>13</v>
      </c>
      <c r="L42" s="20" t="s">
        <v>15</v>
      </c>
      <c r="M42" s="20" t="s">
        <v>29</v>
      </c>
      <c r="N42" s="33"/>
      <c r="O42" s="32"/>
    </row>
    <row r="43" spans="2:15" x14ac:dyDescent="0.25">
      <c r="B43" s="31"/>
      <c r="C43" s="28"/>
      <c r="D43" s="22" t="s">
        <v>23</v>
      </c>
      <c r="E43" s="47">
        <v>100972</v>
      </c>
      <c r="F43" s="50">
        <f t="shared" ref="F43:F51" si="3">+E43/E$51</f>
        <v>0.34578623115199292</v>
      </c>
      <c r="G43" s="50">
        <f t="shared" ref="G43:G50" si="4">+E43/E$54</f>
        <v>0.23819263096560819</v>
      </c>
      <c r="H43" s="52">
        <v>1.4499999999999995</v>
      </c>
      <c r="I43" s="33"/>
      <c r="J43" s="22" t="s">
        <v>35</v>
      </c>
      <c r="K43" s="47">
        <v>262059</v>
      </c>
      <c r="L43" s="50">
        <f t="shared" ref="L43:L54" si="5">+K43/K$54</f>
        <v>0.92597408562978567</v>
      </c>
      <c r="M43" s="52">
        <v>1.4550000000000001</v>
      </c>
      <c r="N43" s="33"/>
      <c r="O43" s="32"/>
    </row>
    <row r="44" spans="2:15" x14ac:dyDescent="0.25">
      <c r="B44" s="31"/>
      <c r="C44" s="28"/>
      <c r="D44" s="22" t="s">
        <v>106</v>
      </c>
      <c r="E44" s="47">
        <v>67916</v>
      </c>
      <c r="F44" s="50">
        <f t="shared" si="3"/>
        <v>0.23258346546486899</v>
      </c>
      <c r="G44" s="50">
        <f t="shared" si="4"/>
        <v>0.16021363075565748</v>
      </c>
      <c r="H44" s="52">
        <v>1.3258333333333332</v>
      </c>
      <c r="I44" s="33"/>
      <c r="J44" s="22" t="s">
        <v>36</v>
      </c>
      <c r="K44" s="47">
        <v>3640</v>
      </c>
      <c r="L44" s="50">
        <f t="shared" si="5"/>
        <v>1.2861781780791424E-2</v>
      </c>
      <c r="M44" s="52">
        <v>1.3616666666666666</v>
      </c>
      <c r="N44" s="33"/>
      <c r="O44" s="32"/>
    </row>
    <row r="45" spans="2:15" x14ac:dyDescent="0.25">
      <c r="B45" s="31"/>
      <c r="C45" s="28"/>
      <c r="D45" s="22" t="s">
        <v>105</v>
      </c>
      <c r="E45" s="47">
        <v>44539</v>
      </c>
      <c r="F45" s="50">
        <f t="shared" si="3"/>
        <v>0.15252716544466399</v>
      </c>
      <c r="G45" s="50">
        <f t="shared" si="4"/>
        <v>0.10506736115534231</v>
      </c>
      <c r="H45" s="52">
        <v>1.1025</v>
      </c>
      <c r="I45" s="33"/>
      <c r="J45" s="22" t="s">
        <v>123</v>
      </c>
      <c r="K45" s="47">
        <v>2772</v>
      </c>
      <c r="L45" s="50">
        <f t="shared" si="5"/>
        <v>9.7947415099873154E-3</v>
      </c>
      <c r="M45" s="52">
        <v>1.2558333333333334</v>
      </c>
      <c r="N45" s="33"/>
      <c r="O45" s="32"/>
    </row>
    <row r="46" spans="2:15" x14ac:dyDescent="0.25">
      <c r="B46" s="31"/>
      <c r="C46" s="28"/>
      <c r="D46" s="22" t="s">
        <v>118</v>
      </c>
      <c r="E46" s="47">
        <v>25578</v>
      </c>
      <c r="F46" s="50">
        <f t="shared" si="3"/>
        <v>8.7593790559815352E-2</v>
      </c>
      <c r="G46" s="50">
        <f t="shared" si="4"/>
        <v>6.0338421689560731E-2</v>
      </c>
      <c r="H46" s="52">
        <v>1.1625000000000001</v>
      </c>
      <c r="I46" s="33"/>
      <c r="J46" s="22" t="s">
        <v>22</v>
      </c>
      <c r="K46" s="47">
        <v>2676</v>
      </c>
      <c r="L46" s="50">
        <f t="shared" si="5"/>
        <v>9.4555296828016076E-3</v>
      </c>
      <c r="M46" s="52">
        <v>1.3458333333333334</v>
      </c>
      <c r="N46" s="33"/>
      <c r="O46" s="32"/>
    </row>
    <row r="47" spans="2:15" x14ac:dyDescent="0.25">
      <c r="B47" s="31"/>
      <c r="C47" s="28"/>
      <c r="D47" s="22" t="s">
        <v>104</v>
      </c>
      <c r="E47" s="47">
        <v>12460</v>
      </c>
      <c r="F47" s="50">
        <f t="shared" si="3"/>
        <v>4.2670209960720122E-2</v>
      </c>
      <c r="G47" s="50">
        <f t="shared" si="4"/>
        <v>2.939310087778273E-2</v>
      </c>
      <c r="H47" s="52">
        <v>1.2641666666666667</v>
      </c>
      <c r="I47" s="33"/>
      <c r="J47" s="22" t="s">
        <v>103</v>
      </c>
      <c r="K47" s="47">
        <v>2357</v>
      </c>
      <c r="L47" s="50">
        <f t="shared" si="5"/>
        <v>8.3283570487157656E-3</v>
      </c>
      <c r="M47" s="52">
        <v>1.2008333333333334</v>
      </c>
      <c r="N47" s="33"/>
      <c r="O47" s="32"/>
    </row>
    <row r="48" spans="2:15" x14ac:dyDescent="0.25">
      <c r="B48" s="31"/>
      <c r="C48" s="28"/>
      <c r="D48" s="22" t="s">
        <v>24</v>
      </c>
      <c r="E48" s="47">
        <v>7196</v>
      </c>
      <c r="F48" s="50">
        <f t="shared" si="3"/>
        <v>2.464324485371926E-2</v>
      </c>
      <c r="G48" s="50">
        <f t="shared" si="4"/>
        <v>1.697534140582059E-2</v>
      </c>
      <c r="H48" s="52">
        <v>1.2925</v>
      </c>
      <c r="I48" s="33"/>
      <c r="J48" s="22" t="s">
        <v>125</v>
      </c>
      <c r="K48" s="47">
        <v>2001</v>
      </c>
      <c r="L48" s="50">
        <f t="shared" si="5"/>
        <v>7.0704465229020986E-3</v>
      </c>
      <c r="M48" s="52">
        <v>1.4083333333333332</v>
      </c>
      <c r="N48" s="33"/>
      <c r="O48" s="32"/>
    </row>
    <row r="49" spans="2:15" x14ac:dyDescent="0.25">
      <c r="B49" s="31"/>
      <c r="C49" s="28"/>
      <c r="D49" s="22" t="s">
        <v>101</v>
      </c>
      <c r="E49" s="47">
        <v>5417</v>
      </c>
      <c r="F49" s="50">
        <f t="shared" si="3"/>
        <v>1.8550925149054646E-2</v>
      </c>
      <c r="G49" s="50">
        <f t="shared" si="4"/>
        <v>1.2778685991568945E-2</v>
      </c>
      <c r="H49" s="52">
        <v>1.2766666666666668</v>
      </c>
      <c r="I49" s="33"/>
      <c r="J49" s="22" t="s">
        <v>126</v>
      </c>
      <c r="K49" s="47">
        <v>974</v>
      </c>
      <c r="L49" s="50">
        <f>+K49/K$54</f>
        <v>3.441586663321661E-3</v>
      </c>
      <c r="M49" s="52">
        <v>1.3383333333333332</v>
      </c>
      <c r="N49" s="33"/>
      <c r="O49" s="32"/>
    </row>
    <row r="50" spans="2:15" x14ac:dyDescent="0.25">
      <c r="B50" s="31"/>
      <c r="C50" s="28"/>
      <c r="D50" s="22" t="s">
        <v>2</v>
      </c>
      <c r="E50" s="47">
        <f>27892+37</f>
        <v>27929</v>
      </c>
      <c r="F50" s="50">
        <f t="shared" si="3"/>
        <v>9.5644967415164706E-2</v>
      </c>
      <c r="G50" s="50">
        <f t="shared" si="4"/>
        <v>6.5884423307832576E-2</v>
      </c>
      <c r="H50" s="52">
        <v>1.4077941176470588</v>
      </c>
      <c r="I50" s="33"/>
      <c r="J50" s="22" t="s">
        <v>102</v>
      </c>
      <c r="K50" s="47">
        <v>882</v>
      </c>
      <c r="L50" s="50">
        <f>+K50/K$54</f>
        <v>3.1165086622686913E-3</v>
      </c>
      <c r="M50" s="52">
        <v>1.4750000000000003</v>
      </c>
      <c r="N50" s="33"/>
      <c r="O50" s="32"/>
    </row>
    <row r="51" spans="2:15" x14ac:dyDescent="0.25">
      <c r="B51" s="31"/>
      <c r="C51" s="28"/>
      <c r="D51" s="48" t="s">
        <v>26</v>
      </c>
      <c r="E51" s="49">
        <f>SUM(E43:E50)</f>
        <v>292007</v>
      </c>
      <c r="F51" s="51">
        <f t="shared" si="3"/>
        <v>1</v>
      </c>
      <c r="G51" s="50"/>
      <c r="H51" s="28"/>
      <c r="I51" s="33"/>
      <c r="J51" s="22" t="s">
        <v>124</v>
      </c>
      <c r="K51" s="47">
        <v>778</v>
      </c>
      <c r="L51" s="50">
        <f t="shared" si="5"/>
        <v>2.7490291828175077E-3</v>
      </c>
      <c r="M51" s="52">
        <v>1.2316666666666667</v>
      </c>
      <c r="N51" s="33"/>
      <c r="O51" s="32"/>
    </row>
    <row r="52" spans="2:15" x14ac:dyDescent="0.25">
      <c r="B52" s="31"/>
      <c r="C52" s="28"/>
      <c r="D52" s="53" t="s">
        <v>27</v>
      </c>
      <c r="E52" s="39"/>
      <c r="F52" s="22"/>
      <c r="G52" s="50"/>
      <c r="H52" s="28"/>
      <c r="I52" s="33"/>
      <c r="J52" s="22" t="s">
        <v>31</v>
      </c>
      <c r="K52" s="47">
        <v>749</v>
      </c>
      <c r="L52" s="50">
        <f t="shared" si="5"/>
        <v>2.6465589433551581E-3</v>
      </c>
      <c r="M52" s="52">
        <v>1.6658333333333333</v>
      </c>
      <c r="N52" s="33"/>
      <c r="O52" s="32"/>
    </row>
    <row r="53" spans="2:15" x14ac:dyDescent="0.25">
      <c r="B53" s="31"/>
      <c r="C53" s="28"/>
      <c r="D53" s="22" t="s">
        <v>119</v>
      </c>
      <c r="E53" s="47">
        <v>131902</v>
      </c>
      <c r="F53" s="22"/>
      <c r="G53" s="50">
        <f>+E53/E$54</f>
        <v>0.31115640385082649</v>
      </c>
      <c r="H53" s="52">
        <v>1.0891666666666666</v>
      </c>
      <c r="I53" s="33"/>
      <c r="J53" s="22" t="s">
        <v>2</v>
      </c>
      <c r="K53" s="47">
        <f>4093+28</f>
        <v>4121</v>
      </c>
      <c r="L53" s="50">
        <f t="shared" si="5"/>
        <v>1.4561374373253147E-2</v>
      </c>
      <c r="M53" s="52">
        <v>1.5105255260272414</v>
      </c>
      <c r="N53" s="33"/>
      <c r="O53" s="32"/>
    </row>
    <row r="54" spans="2:15" x14ac:dyDescent="0.25">
      <c r="B54" s="31"/>
      <c r="C54" s="28"/>
      <c r="D54" s="48" t="s">
        <v>8</v>
      </c>
      <c r="E54" s="49">
        <f>+E53+E51</f>
        <v>423909</v>
      </c>
      <c r="F54" s="48"/>
      <c r="G54" s="51">
        <f>+E54/E$54</f>
        <v>1</v>
      </c>
      <c r="H54" s="97">
        <v>1.3558333333333334</v>
      </c>
      <c r="I54" s="33"/>
      <c r="J54" s="48" t="s">
        <v>8</v>
      </c>
      <c r="K54" s="49">
        <f>SUM(K43:K53)</f>
        <v>283009</v>
      </c>
      <c r="L54" s="51">
        <f t="shared" si="5"/>
        <v>1</v>
      </c>
      <c r="M54" s="97">
        <v>1.5587601078167115</v>
      </c>
      <c r="N54" s="33"/>
      <c r="O54" s="32"/>
    </row>
    <row r="55" spans="2:15" x14ac:dyDescent="0.25">
      <c r="B55" s="31"/>
      <c r="C55" s="28"/>
      <c r="D55" s="53" t="s">
        <v>28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76" t="s">
        <v>30</v>
      </c>
      <c r="E56" s="176"/>
      <c r="F56" s="176"/>
      <c r="G56" s="176"/>
      <c r="H56" s="176"/>
      <c r="I56" s="176"/>
      <c r="J56" s="176"/>
      <c r="K56" s="176"/>
      <c r="L56" s="176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62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7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74" t="s">
        <v>57</v>
      </c>
      <c r="F62" s="174"/>
      <c r="G62" s="174"/>
      <c r="H62" s="174"/>
      <c r="I62" s="174"/>
      <c r="J62" s="174"/>
      <c r="K62" s="174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58</v>
      </c>
      <c r="F63" s="20" t="s">
        <v>49</v>
      </c>
      <c r="G63" s="20" t="s">
        <v>52</v>
      </c>
      <c r="H63" s="20" t="s">
        <v>50</v>
      </c>
      <c r="I63" s="20" t="s">
        <v>52</v>
      </c>
      <c r="J63" s="65" t="s">
        <v>51</v>
      </c>
      <c r="K63" s="20" t="s">
        <v>52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1" t="s">
        <v>56</v>
      </c>
      <c r="F64" s="66">
        <f>SUM(F65:F70)</f>
        <v>97</v>
      </c>
      <c r="G64" s="72">
        <f>+F64/F72</f>
        <v>0.19284294234592445</v>
      </c>
      <c r="H64" s="66">
        <f>SUM(H65:H70)</f>
        <v>2404</v>
      </c>
      <c r="I64" s="72">
        <f>+H64/H72</f>
        <v>0.42050026237537169</v>
      </c>
      <c r="J64" s="66">
        <f>SUM(J65:J70)</f>
        <v>4621</v>
      </c>
      <c r="K64" s="72">
        <f>+J64/J72</f>
        <v>0.42312975002289166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44</v>
      </c>
      <c r="F65" s="47">
        <v>13</v>
      </c>
      <c r="G65" s="68">
        <f t="shared" ref="G65:G70" si="6">+F65/F$64</f>
        <v>0.13402061855670103</v>
      </c>
      <c r="H65" s="47">
        <v>246</v>
      </c>
      <c r="I65" s="68">
        <f t="shared" ref="I65:I70" si="7">+H65/H$64</f>
        <v>0.10232945091514144</v>
      </c>
      <c r="J65" s="47">
        <v>427</v>
      </c>
      <c r="K65" s="68">
        <f t="shared" ref="K65:K70" si="8">+J65/J$64</f>
        <v>9.2404241506167495E-2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45</v>
      </c>
      <c r="F66" s="47">
        <v>62</v>
      </c>
      <c r="G66" s="63">
        <f t="shared" si="6"/>
        <v>0.63917525773195871</v>
      </c>
      <c r="H66" s="47">
        <v>1324</v>
      </c>
      <c r="I66" s="63">
        <f t="shared" si="7"/>
        <v>0.55074875207986684</v>
      </c>
      <c r="J66" s="47">
        <v>2576</v>
      </c>
      <c r="K66" s="63">
        <f t="shared" si="8"/>
        <v>0.5574550962995023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46</v>
      </c>
      <c r="F67" s="47">
        <v>21</v>
      </c>
      <c r="G67" s="63">
        <f t="shared" si="6"/>
        <v>0.21649484536082475</v>
      </c>
      <c r="H67" s="47">
        <v>684</v>
      </c>
      <c r="I67" s="63">
        <f t="shared" si="7"/>
        <v>0.28452579034941766</v>
      </c>
      <c r="J67" s="47">
        <v>1318</v>
      </c>
      <c r="K67" s="63">
        <f t="shared" si="8"/>
        <v>0.28521964942653105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47</v>
      </c>
      <c r="F68" s="47">
        <v>1</v>
      </c>
      <c r="G68" s="63">
        <f t="shared" si="6"/>
        <v>1.0309278350515464E-2</v>
      </c>
      <c r="H68" s="47">
        <v>150</v>
      </c>
      <c r="I68" s="63">
        <f t="shared" si="7"/>
        <v>6.2396006655574043E-2</v>
      </c>
      <c r="J68" s="47">
        <v>300</v>
      </c>
      <c r="K68" s="63">
        <f t="shared" si="8"/>
        <v>6.4921012767799172E-2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48</v>
      </c>
      <c r="F69" s="47">
        <v>0</v>
      </c>
      <c r="G69" s="63">
        <f t="shared" si="6"/>
        <v>0</v>
      </c>
      <c r="H69" s="47">
        <v>0</v>
      </c>
      <c r="I69" s="63">
        <f t="shared" si="7"/>
        <v>0</v>
      </c>
      <c r="J69" s="47">
        <v>0</v>
      </c>
      <c r="K69" s="63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59</v>
      </c>
      <c r="F70" s="47">
        <v>0</v>
      </c>
      <c r="G70" s="63">
        <f t="shared" si="6"/>
        <v>0</v>
      </c>
      <c r="H70" s="47">
        <v>0</v>
      </c>
      <c r="I70" s="63">
        <f t="shared" si="7"/>
        <v>0</v>
      </c>
      <c r="J70" s="47">
        <v>0</v>
      </c>
      <c r="K70" s="63">
        <f t="shared" si="8"/>
        <v>0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69" t="s">
        <v>54</v>
      </c>
      <c r="F71" s="70">
        <v>406</v>
      </c>
      <c r="G71" s="73">
        <f>+F71/F72</f>
        <v>0.80715705765407553</v>
      </c>
      <c r="H71" s="70">
        <v>3313</v>
      </c>
      <c r="I71" s="73">
        <f>+H71/H72</f>
        <v>0.57949973762462825</v>
      </c>
      <c r="J71" s="70">
        <v>6300</v>
      </c>
      <c r="K71" s="73">
        <f>+J71/J72</f>
        <v>0.57687024997710834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1" t="s">
        <v>55</v>
      </c>
      <c r="F72" s="66">
        <f>+F71+F64</f>
        <v>503</v>
      </c>
      <c r="G72" s="67"/>
      <c r="H72" s="66">
        <f>+H71+H64</f>
        <v>5717</v>
      </c>
      <c r="I72" s="67"/>
      <c r="J72" s="66">
        <f>+J71+J64</f>
        <v>10921</v>
      </c>
      <c r="K72" s="67"/>
      <c r="L72" s="28"/>
      <c r="M72" s="28"/>
      <c r="N72" s="33"/>
      <c r="O72" s="32"/>
    </row>
    <row r="73" spans="2:15" ht="15" customHeight="1" x14ac:dyDescent="0.25">
      <c r="B73" s="31"/>
      <c r="C73" s="28"/>
      <c r="D73" s="28"/>
      <c r="E73" s="181" t="s">
        <v>61</v>
      </c>
      <c r="F73" s="181"/>
      <c r="G73" s="181"/>
      <c r="H73" s="181"/>
      <c r="I73" s="181"/>
      <c r="J73" s="181"/>
      <c r="K73" s="181"/>
      <c r="L73" s="28"/>
      <c r="M73" s="28"/>
      <c r="N73" s="33"/>
      <c r="O73" s="32"/>
    </row>
    <row r="74" spans="2:15" x14ac:dyDescent="0.25">
      <c r="B74" s="31"/>
      <c r="C74" s="28"/>
      <c r="D74" s="28"/>
      <c r="E74" s="181"/>
      <c r="F74" s="181"/>
      <c r="G74" s="181"/>
      <c r="H74" s="181"/>
      <c r="I74" s="181"/>
      <c r="J74" s="181"/>
      <c r="K74" s="181"/>
      <c r="L74" s="28"/>
      <c r="M74" s="28"/>
      <c r="N74" s="33"/>
      <c r="O74" s="32"/>
    </row>
    <row r="75" spans="2:15" x14ac:dyDescent="0.25">
      <c r="B75" s="31"/>
      <c r="C75" s="28"/>
      <c r="D75" s="28"/>
      <c r="E75" s="77" t="s">
        <v>60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75" t="s">
        <v>53</v>
      </c>
      <c r="F76" s="75"/>
      <c r="G76" s="75"/>
      <c r="H76" s="75"/>
      <c r="I76" s="75"/>
      <c r="J76" s="75"/>
      <c r="K76" s="76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B1:O2"/>
    <mergeCell ref="C7:N8"/>
    <mergeCell ref="F10:L10"/>
    <mergeCell ref="M18:N22"/>
    <mergeCell ref="C27:D30"/>
    <mergeCell ref="F27:L27"/>
    <mergeCell ref="E73:K74"/>
    <mergeCell ref="F31:L31"/>
    <mergeCell ref="C36:N38"/>
    <mergeCell ref="D40:H41"/>
    <mergeCell ref="J40:M41"/>
    <mergeCell ref="D56:L56"/>
    <mergeCell ref="E62:K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2018-04-30T15:22:54Z</dcterms:modified>
</cp:coreProperties>
</file>